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0490" windowHeight="7485" tabRatio="818" activeTab="0"/>
  </bookViews>
  <sheets>
    <sheet name="INFORME" sheetId="1" r:id="rId1"/>
    <sheet name="CONSOLIDADO GENERAL " sheetId="2" r:id="rId2"/>
    <sheet name="PRIMER TRIMESTRE2021 " sheetId="3" r:id="rId3"/>
    <sheet name="GASTOS DE PERSONAL" sheetId="4" r:id="rId4"/>
    <sheet name="GASTOS GENERALES " sheetId="5" r:id="rId5"/>
    <sheet name="GASTOS PÚBLICIDAD" sheetId="6" r:id="rId6"/>
    <sheet name="GASTOS DE PEAJE" sheetId="7" r:id="rId7"/>
    <sheet name="GASTOS TELEFONIA " sheetId="8" r:id="rId8"/>
  </sheets>
  <definedNames>
    <definedName name="_xlfn.IFERROR" hidden="1">#NAME?</definedName>
  </definedNames>
  <calcPr fullCalcOnLoad="1"/>
</workbook>
</file>

<file path=xl/comments3.xml><?xml version="1.0" encoding="utf-8"?>
<comments xmlns="http://schemas.openxmlformats.org/spreadsheetml/2006/main">
  <authors>
    <author>Call Center2</author>
  </authors>
  <commentList>
    <comment ref="A21" authorId="0">
      <text>
        <r>
          <rPr>
            <b/>
            <sz val="9"/>
            <rFont val="Tahoma"/>
            <family val="2"/>
          </rPr>
          <t>CONTROL INTERNO:</t>
        </r>
        <r>
          <rPr>
            <sz val="9"/>
            <rFont val="Tahoma"/>
            <family val="2"/>
          </rPr>
          <t xml:space="preserve">
Item incluido en el rubro COMPRA DE EQUIPOS, para hallar este valor buscar en los contratos celebrados en la vigencia.</t>
        </r>
      </text>
    </comment>
    <comment ref="A23" authorId="0">
      <text>
        <r>
          <rPr>
            <b/>
            <sz val="9"/>
            <rFont val="Tahoma"/>
            <family val="2"/>
          </rPr>
          <t xml:space="preserve">CONTROL INTERNO:
</t>
        </r>
        <r>
          <rPr>
            <sz val="9"/>
            <rFont val="Tahoma"/>
            <family val="2"/>
          </rPr>
          <t>Item incluido en el rubro MATERIALES Y SUMINISTROS, para hallar este valor buscar en los contratos celebrados en la vigencia.</t>
        </r>
      </text>
    </comment>
    <comment ref="A24" authorId="0">
      <text>
        <r>
          <rPr>
            <b/>
            <sz val="9"/>
            <rFont val="Tahoma"/>
            <family val="2"/>
          </rPr>
          <t xml:space="preserve">CONTROL INTERNO:
</t>
        </r>
        <r>
          <rPr>
            <sz val="9"/>
            <rFont val="Tahoma"/>
            <family val="2"/>
          </rPr>
          <t>Item incluido en el rubro MATERIALES Y SUMINISTROS, para hallar este valor buscar en los contratos celebrados en la vigencia.</t>
        </r>
      </text>
    </comment>
    <comment ref="A27" authorId="0">
      <text>
        <r>
          <rPr>
            <b/>
            <sz val="9"/>
            <rFont val="Tahoma"/>
            <family val="2"/>
          </rPr>
          <t xml:space="preserve">CONTROL INTERNO:
</t>
        </r>
        <r>
          <rPr>
            <sz val="9"/>
            <rFont val="Tahoma"/>
            <family val="2"/>
          </rPr>
          <t>Item incluido en el rubro MANTENIMIENTO, para hallar este valor buscar en los contratos celebrados en la vigencia.</t>
        </r>
      </text>
    </comment>
  </commentList>
</comments>
</file>

<file path=xl/sharedStrings.xml><?xml version="1.0" encoding="utf-8"?>
<sst xmlns="http://schemas.openxmlformats.org/spreadsheetml/2006/main" count="416" uniqueCount="256">
  <si>
    <t>JEFE DE CONTROL INTERNO</t>
  </si>
  <si>
    <t>REPRESENTANTE LEGAL</t>
  </si>
  <si>
    <t>ASIGNACIÓN Y USO DE LOS VEHÍCULOS OFICIALES</t>
  </si>
  <si>
    <t>VERSIÓN: 1.0</t>
  </si>
  <si>
    <t>FORMATO DE INFORME SOBRE MEDIDAS DE AUSTERIDAD</t>
  </si>
  <si>
    <t xml:space="preserve">PERIODO: </t>
  </si>
  <si>
    <t xml:space="preserve">SUBGERENTE ADMINITRATIVO Y FINANCIERO </t>
  </si>
  <si>
    <t>JUSBLEIDY VARGAS ROJAS</t>
  </si>
  <si>
    <t xml:space="preserve">CÓDIGO: </t>
  </si>
  <si>
    <t>GASTOS DE PERSONAL</t>
  </si>
  <si>
    <t>GASTOS GENERALES</t>
  </si>
  <si>
    <t>ASIGNACIÓN Y USO DE TELEFONOS CELULARES</t>
  </si>
  <si>
    <t>CORPORACION SOCIAL  DE CUNDINAMARCA
VIGILANCIA SOBRE LA AUSTERIDAD EN EL GASTO PÚBLICO</t>
  </si>
  <si>
    <t>ITEM</t>
  </si>
  <si>
    <t>DESCRIPCIÓN Y DETALLE</t>
  </si>
  <si>
    <t>VARIACIÓN
$</t>
  </si>
  <si>
    <t>VARIACIÓN
%</t>
  </si>
  <si>
    <t xml:space="preserve">GASTOS DE FUNCIONAMIENTO </t>
  </si>
  <si>
    <t xml:space="preserve"> </t>
  </si>
  <si>
    <t xml:space="preserve">GASTOS DE PERSONAL </t>
  </si>
  <si>
    <t xml:space="preserve">GASTOS GENERALES </t>
  </si>
  <si>
    <t>1.2.1</t>
  </si>
  <si>
    <t>1.2.2</t>
  </si>
  <si>
    <t>CORPORACION SOCIAL DE CUNDINAMARCA
VIGILANCIA SOBRE LA AUSTERIDAD EN EL GASTO PÚBLICO</t>
  </si>
  <si>
    <t>CODIGO:</t>
  </si>
  <si>
    <t xml:space="preserve">DESCRIPCIÓN Y DETALLES </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</si>
  <si>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</si>
  <si>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</si>
  <si>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</si>
  <si>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</si>
  <si>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</si>
  <si>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</si>
  <si>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</si>
  <si>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</si>
  <si>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</si>
  <si>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</si>
  <si>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</si>
  <si>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</si>
  <si>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</si>
  <si>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</si>
  <si>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</si>
  <si>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</si>
  <si>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</si>
  <si>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</si>
  <si>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1.1.6</t>
  </si>
  <si>
    <t>1.1.7</t>
  </si>
  <si>
    <t xml:space="preserve">REMUN POR SERVICIOS TECNICOS </t>
  </si>
  <si>
    <t>1.1.8</t>
  </si>
  <si>
    <t>APORTES PARAFISCALES</t>
  </si>
  <si>
    <t>1.2</t>
  </si>
  <si>
    <t>COMPRA DE EQUIPOS</t>
  </si>
  <si>
    <t>1.2.1.1</t>
  </si>
  <si>
    <t>MATERIALES Y SUMINISTROS</t>
  </si>
  <si>
    <t>1.2.2.1</t>
  </si>
  <si>
    <t>PAPELERIA</t>
  </si>
  <si>
    <t>1.2.2.2</t>
  </si>
  <si>
    <t>1.2.3</t>
  </si>
  <si>
    <t>GASTOS VARIOS E IMPREVISTOS</t>
  </si>
  <si>
    <t>1.2.4</t>
  </si>
  <si>
    <t>1.2.4.1</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</si>
  <si>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</si>
  <si>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</si>
  <si>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</si>
  <si>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</si>
  <si>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</si>
  <si>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</si>
  <si>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</si>
  <si>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</si>
  <si>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</si>
  <si>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</si>
  <si>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</si>
  <si>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</si>
  <si>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</si>
  <si>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</si>
  <si>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</si>
  <si>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</si>
  <si>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</si>
  <si>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</si>
  <si>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</si>
  <si>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</si>
  <si>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</si>
  <si>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</si>
  <si>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</si>
  <si>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</si>
  <si>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</si>
  <si>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</si>
  <si>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</si>
  <si>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</si>
  <si>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</si>
  <si>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</si>
  <si>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 xml:space="preserve">FORMATO DE INFORME DE ADMINISTRACIÓN DE GASTOS DE PERSONAL </t>
  </si>
  <si>
    <t>CONCEPTO</t>
  </si>
  <si>
    <t>RUBRO PRESUPUESTAL</t>
  </si>
  <si>
    <t>PRESUPUESTO ASIGNADO</t>
  </si>
  <si>
    <t>VALOR ACUMULADO EJECUTADO</t>
  </si>
  <si>
    <t>% DE EJECUCION</t>
  </si>
  <si>
    <t>%DE VARIACIÓN VALOR EJECUTADO RESPECTO A LA VIGENCIA ANTERIOR</t>
  </si>
  <si>
    <t>TOTALES</t>
  </si>
  <si>
    <t>No. DE PERSONAL DE PLANTA</t>
  </si>
  <si>
    <t>CANTIDAD DE PERSONAL CONTRATADO ACTUALMENTE</t>
  </si>
  <si>
    <t>% DE PERSONAL CONTRATADO RESPECTO DE LA PLANTA</t>
  </si>
  <si>
    <t xml:space="preserve">SUBGERENTE ADMINISTRATIVO Y FINANCIERO </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</si>
  <si>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</si>
  <si>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</si>
  <si>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</si>
  <si>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</si>
  <si>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</si>
  <si>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</si>
  <si>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</si>
  <si>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</si>
  <si>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</si>
  <si>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</si>
  <si>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</si>
  <si>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</si>
  <si>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1. IMPRESOS Y PUBLICACIONES</t>
  </si>
  <si>
    <t>2. DUPLICADOS Y O FOTOCOPIAS</t>
  </si>
  <si>
    <t>3. MATERIAL INDIRECTO PROCESOS LITOGRÁFICOS</t>
  </si>
  <si>
    <t>4. AVISOS PUBLICITARIOS</t>
  </si>
  <si>
    <t>5.OTROS GASTOS DE PUBLICIDAD</t>
  </si>
  <si>
    <t>VERSIÓN:1.0</t>
  </si>
  <si>
    <t>TIPO DE GASTO</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</si>
  <si>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</si>
  <si>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</si>
  <si>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</si>
  <si>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</si>
  <si>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</si>
  <si>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</si>
  <si>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</si>
  <si>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</si>
  <si>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r>
      <t xml:space="preserve">NOTA: LAS CELDAS COLOR </t>
    </r>
    <r>
      <rPr>
        <b/>
        <sz val="10"/>
        <color indexed="51"/>
        <rFont val="Tahoma"/>
        <family val="2"/>
      </rPr>
      <t>NARANJA</t>
    </r>
    <r>
      <rPr>
        <b/>
        <sz val="10"/>
        <rFont val="Tahoma"/>
        <family val="2"/>
      </rPr>
      <t xml:space="preserve"> Y </t>
    </r>
    <r>
      <rPr>
        <b/>
        <sz val="10"/>
        <color indexed="55"/>
        <rFont val="Tahoma"/>
        <family val="2"/>
      </rPr>
      <t>GRIS</t>
    </r>
    <r>
      <rPr>
        <b/>
        <sz val="10"/>
        <rFont val="Tahoma"/>
        <family val="2"/>
      </rPr>
      <t xml:space="preserve"> NO DEBEN SER MODIFICADAS, SOLO REGISTRAR INFORMACIÓN EN LOS ESPACIOS EN BLANCO.</t>
    </r>
  </si>
  <si>
    <r>
      <t xml:space="preserve">NOTA: LAS CELDAS COLOR </t>
    </r>
    <r>
      <rPr>
        <b/>
        <sz val="10"/>
        <color indexed="51"/>
        <rFont val="Tahoma"/>
        <family val="2"/>
      </rPr>
      <t>NARANJA</t>
    </r>
    <r>
      <rPr>
        <b/>
        <sz val="10"/>
        <rFont val="Tahoma"/>
        <family val="2"/>
      </rPr>
      <t xml:space="preserve"> NO DEBEN SER MODIFICADAS, SOLO REGISTRAR INFORMACIÓN EN LOS ESPACIOS EN BLANCO.</t>
    </r>
  </si>
  <si>
    <t>DARLIN LENIS ESPITIA</t>
  </si>
  <si>
    <t>Los Datos frente a la planta de personal de la Entidad no los tiene Presupuesto por lo tanto no se registran, como tampoco los de contratatacion.</t>
  </si>
  <si>
    <t>FORMATO DE GASTO TELEFONIA, IMPRESIONES Y PUBLICACIONES</t>
  </si>
  <si>
    <t>%DE VARIACIÓN VALOR EJECUTADO RESPECTO AL TRISEMESTRE
ANTERIOR</t>
  </si>
  <si>
    <r>
      <t xml:space="preserve">NOTA: LAS CELDAS COLOR </t>
    </r>
    <r>
      <rPr>
        <b/>
        <sz val="8"/>
        <color indexed="51"/>
        <rFont val="Tahoma"/>
        <family val="2"/>
      </rPr>
      <t>NARANJA</t>
    </r>
    <r>
      <rPr>
        <b/>
        <sz val="8"/>
        <rFont val="Tahoma"/>
        <family val="2"/>
      </rPr>
      <t xml:space="preserve"> NO DEBEN SER MODIFICADAS, SOLO REGISTRAR INFORMACIÓN EN LOS ESPACIOS EN BLANCO.</t>
    </r>
  </si>
  <si>
    <t>LUIS CARLOS RAMIRÉZ MUNEVAR</t>
  </si>
  <si>
    <t>COMBUSTIBLE</t>
  </si>
  <si>
    <t>MANTENIMIENTO</t>
  </si>
  <si>
    <t>,</t>
  </si>
  <si>
    <t xml:space="preserve">VALOR TERCER TRIMESTRE EJECUTADO 2018 </t>
  </si>
  <si>
    <t>GASTOS PROCESOS DE SELECCIÓN DE CARRERA</t>
  </si>
  <si>
    <t>ADRIANA CAROLINA SERRANO TRUJILLO</t>
  </si>
  <si>
    <t>JAVIER RICARDO CASTRO DUQUE</t>
  </si>
  <si>
    <t xml:space="preserve">TOTAL </t>
  </si>
  <si>
    <t>SEDE 39</t>
  </si>
  <si>
    <t>GOBERNACION</t>
  </si>
  <si>
    <t>JUSBLEIDY  VARGAS ROJAS</t>
  </si>
  <si>
    <t xml:space="preserve">*La subgerencia Administrativa y Financiera, lleva un control del consumo de los combustible de cada uno de los vehículos que hacen parte del parque automotor de la entidad. Se encuentra en la Hoja de vida de los vehiculos y con un cuadro de control excell </t>
  </si>
  <si>
    <t>VERSIÓN: 0</t>
  </si>
  <si>
    <t>REPRESENTANTE LEGAL DE LA ENTIDAD</t>
  </si>
  <si>
    <t xml:space="preserve">ADQUISICION DE 11 LINEAS </t>
  </si>
  <si>
    <r>
      <t xml:space="preserve">VARIACION
</t>
    </r>
    <r>
      <rPr>
        <b/>
        <strike/>
        <sz val="9"/>
        <rFont val="Arial"/>
        <family val="2"/>
      </rPr>
      <t>%</t>
    </r>
  </si>
  <si>
    <t>CÓDIGO:</t>
  </si>
  <si>
    <t>JUSBLEIDY MILDREY VARGAS ROJAS</t>
  </si>
  <si>
    <t>ADQUISICIÓN DE VEHÍCULOS</t>
  </si>
  <si>
    <t>MANTENIMIENTO DE VEHÍCULOS</t>
  </si>
  <si>
    <t xml:space="preserve">FORMATO DE INFORME DE ADMINISTRACIÓN DE GASTOS GENERALES </t>
  </si>
  <si>
    <t>VALOR TERCER TRIMESTRE EJECUTADO 2019</t>
  </si>
  <si>
    <t xml:space="preserve">Es necesario que la CSC cuente con mantenimiento preventivo de los vehiculos con el  fin de disminuir riesgo de mantenimiento correctivo y estar preparada ante cualquier eventualidad. Para este rubro no se pago valor alguno en el primer trimestre 2021 y 2020.
</t>
  </si>
  <si>
    <t>COMPARATIVO DE EJECUCION  DE GASTOS PERIODOS  PRIMER TRIMESTRE 2020 Y PRIMER  TRIMESTRE DE 2021</t>
  </si>
  <si>
    <t>PRIMER TRIMESTRE DE 2021</t>
  </si>
  <si>
    <t>PRIMER TRIMESTRE DE 2020</t>
  </si>
  <si>
    <t>SUBGERENCIA ADMINISTRATIVA Y FINANCIERA</t>
  </si>
  <si>
    <t>Los datos registrados se toman de las ejecuciones presupuestales y de acuerdo la clasificación del presupuesto.</t>
  </si>
  <si>
    <t xml:space="preserve">COMPARATIVO EJECUCION DE GASTOS   PRIMER  TRIMESTRE 2021 Y PRIMER  TRIMESTRE 2020 GASTOS DE FUNCIONAMIENTO </t>
  </si>
  <si>
    <t>PRIMER TRIMESTRE 2021</t>
  </si>
  <si>
    <t>PRIMER TRIMESTRE 2020</t>
  </si>
  <si>
    <t>OTRAS TRANSFERENCIAS(Creditos Judiciales Laudos Arbitrales)</t>
  </si>
  <si>
    <t>VALOR PRIMER TRIMESTRE EJECUTADO 2021</t>
  </si>
  <si>
    <t>VALOR PRIMER TRIMESTRE  2020</t>
  </si>
  <si>
    <t>VALOR PRIMER TRIMESTRAL EJECUTADO 2021</t>
  </si>
  <si>
    <t>PRIMER  TRIMESTRE 2021</t>
  </si>
  <si>
    <t>VALOR PRIMER  TRIMESTRE  2020</t>
  </si>
  <si>
    <t xml:space="preserve">SERVICIOS PUBLICOS </t>
  </si>
  <si>
    <t>GASTOS DE PEAJE</t>
  </si>
  <si>
    <t>SUELDO PERSONAL DE NÒMINA</t>
  </si>
  <si>
    <t>INDEMNIZACION DE VACACIONES</t>
  </si>
  <si>
    <t>HORASEXTRAS Y DIAS FESTIVOS</t>
  </si>
  <si>
    <t>VACACIONES</t>
  </si>
  <si>
    <t>PRIMA TECNICA</t>
  </si>
  <si>
    <t>SOBRESUELDO 20%</t>
  </si>
  <si>
    <t>BONIFICACION POR RECREACION</t>
  </si>
  <si>
    <t>BONIFICACION POR SERVICIOS PRESTADOS</t>
  </si>
  <si>
    <t>PRIMA SEMESTRAL DE SERVICIO</t>
  </si>
  <si>
    <t>PRIMA DE VACACIONES</t>
  </si>
  <si>
    <t>PAGOS POR RECONOCIMIENTO</t>
  </si>
  <si>
    <t>PRIMA DE NAVIDAD</t>
  </si>
  <si>
    <t>GASTOS PROCESOS DE SELECCION CARRERA</t>
  </si>
  <si>
    <t>REMUNERACION SERVICIOS TECNICOS</t>
  </si>
  <si>
    <t>CESANTIAS E INTERESES -FONDOS PRIVADOS</t>
  </si>
  <si>
    <t>APORTE PREVISION SOCIAL-SERVICIO MEDICO</t>
  </si>
  <si>
    <t>APORTE PREVISION SOCIAL- PENSIONES</t>
  </si>
  <si>
    <t>SERVICIO NACIONAL DE APRENDIZAJE SENA</t>
  </si>
  <si>
    <t>INSTITUTO COLOMBIANO DE BIENESTAR FAMILA</t>
  </si>
  <si>
    <t>APORTE A LA CAJA DE COMPENSACION FAMILI.</t>
  </si>
  <si>
    <t xml:space="preserve">CONTRIB. INH. NOMINA SECTOR PÚBLICO </t>
  </si>
  <si>
    <t>CESANTIAS E INTERES  FNA</t>
  </si>
  <si>
    <t>FONDO DEPARTAMENTAL DE CESANTIAS</t>
  </si>
  <si>
    <t>APORTE PREVISION SOCIAL - PENSIONES</t>
  </si>
  <si>
    <t>APORTE PREVISION SOCIAL -ATEP</t>
  </si>
  <si>
    <t xml:space="preserve">VALOR COSTO GLOBAL DE LA NÓMINA EN PESOS TRIMESTRAL </t>
  </si>
  <si>
    <t>PRIMER TRIMESTRE  2021</t>
  </si>
  <si>
    <t>PRIMER  TRIMESTRE 2020</t>
  </si>
  <si>
    <t>ACUMULADO AÑO 2021</t>
  </si>
  <si>
    <t xml:space="preserve">Para el primer trimestre de 2021 la CSC, pago por gastos de personal $1.452.860.238 con un aumento en 7,90 % con respecto al primer trimestre del año 2020 en razón al incremento en contribuciones inherentes a la nómina Sector Privado en 42,64% y la remuneracion por servicios tecnicos del 11,30% respecto a los mismos items en el primer trimestre de la vigencia inmeditamente anterior. </t>
  </si>
  <si>
    <r>
      <t xml:space="preserve">La entidad presenta en el primer trimestre del año 2021 pagos por gastos generales por $43.614.098, con un aumento del 14,24 % con respecto al mismo periodo del año 2020,  debido al pago por recuperacion por cartera que no se tuvo en el primer trimestre de 2020. Se destaca que para este periodo informado no se pago viaticos ni gastos de viaje, peajes y la  disminucion de los servicios publicos en 4,71%, materiales y suministros en 34,60%. 
</t>
    </r>
    <r>
      <rPr>
        <b/>
        <sz val="11"/>
        <rFont val="Tahoma"/>
        <family val="2"/>
      </rPr>
      <t xml:space="preserve">"COMPRA DE EQUIPOS" </t>
    </r>
    <r>
      <rPr>
        <sz val="11"/>
        <rFont val="Tahoma"/>
        <family val="2"/>
      </rPr>
      <t xml:space="preserve">Se apropio $620.000.000 en el primer trimestre de 2021. No se compometio la partida en este trimestre informado. 
</t>
    </r>
    <r>
      <rPr>
        <b/>
        <sz val="11"/>
        <rFont val="Tahoma"/>
        <family val="2"/>
      </rPr>
      <t xml:space="preserve">"MATERIALES Y SUMINISTROS" </t>
    </r>
    <r>
      <rPr>
        <sz val="11"/>
        <rFont val="Tahoma"/>
        <family val="2"/>
      </rPr>
      <t xml:space="preserve">para el  primer trimestre del año 2021 se efectuaron pagos por $60.000.000  y en el primer trimestre del año 2020 se pago $1.331.252 con una disminución del 34,60 % respecto al primer trimestre de 2020.  
</t>
    </r>
    <r>
      <rPr>
        <b/>
        <sz val="11"/>
        <rFont val="Tahoma"/>
        <family val="2"/>
      </rPr>
      <t xml:space="preserve">"GASTOS VARIOS E IMPREVISTOS" </t>
    </r>
    <r>
      <rPr>
        <sz val="11"/>
        <rFont val="Tahoma"/>
        <family val="2"/>
      </rPr>
      <t>No se generan gastos por este rubro para el primer trimestre 2021 como tamcoco en el primer trimestre 2020.</t>
    </r>
  </si>
  <si>
    <r>
      <rPr>
        <b/>
        <sz val="11"/>
        <rFont val="Tahoma"/>
        <family val="2"/>
      </rPr>
      <t xml:space="preserve">"VIATICOS Y GASTOS DE VIAJE" </t>
    </r>
    <r>
      <rPr>
        <sz val="11"/>
        <rFont val="Tahoma"/>
        <family val="2"/>
      </rPr>
      <t xml:space="preserve">En el primer trimestre del año 2021 no se efectuaron pagos por viaticos y gastos de viaje. En el primer trimestre 2020 fueron de $880.081, con una disminución del 100% en el periodo reportado. 
</t>
    </r>
    <r>
      <rPr>
        <b/>
        <sz val="11"/>
        <rFont val="Tahoma"/>
        <family val="2"/>
      </rPr>
      <t xml:space="preserve">"IMPRESOS Y PUBLICACIONES" </t>
    </r>
    <r>
      <rPr>
        <sz val="11"/>
        <rFont val="Tahoma"/>
        <family val="2"/>
      </rPr>
      <t xml:space="preserve">Para el primer trimestre de los años 2020 y 2021 no se generaron transacciones con este rubro.
</t>
    </r>
    <r>
      <rPr>
        <b/>
        <sz val="11"/>
        <rFont val="Tahoma"/>
        <family val="2"/>
      </rPr>
      <t>"ARRENDAMIENTOS Y GASTOS DE MOBILIARIO"</t>
    </r>
    <r>
      <rPr>
        <sz val="11"/>
        <rFont val="Tahoma"/>
        <family val="2"/>
      </rPr>
      <t xml:space="preserve"> Para el primer trimestre de los años 2020 y 2021 no se generaron transacciones con este rubro.          "</t>
    </r>
    <r>
      <rPr>
        <b/>
        <sz val="11"/>
        <rFont val="Tahoma"/>
        <family val="2"/>
      </rPr>
      <t>SERVICIOS PUBLICOS"</t>
    </r>
    <r>
      <rPr>
        <sz val="11"/>
        <rFont val="Tahoma"/>
        <family val="2"/>
      </rPr>
      <t xml:space="preserve"> En el primer trimestre del año 2021 se efectuaron pagos por servicios publicos por valor de $33.134.346 comparado con el  primer trimestre 2020 que fueron de $34.771.215, con una disminución del 4.71% en el periodo reportado. </t>
    </r>
  </si>
  <si>
    <t>CORPORACIÓN SOCIAL DE CUNDINAMARCA 
VIGILANCIA SOBRE LA AUSTERIDAD EN EL GASTO PÚBLICO</t>
  </si>
  <si>
    <r>
      <rPr>
        <b/>
        <sz val="11"/>
        <rFont val="Tahoma"/>
        <family val="2"/>
      </rPr>
      <t>"SEGUROS"</t>
    </r>
    <r>
      <rPr>
        <b/>
        <sz val="11"/>
        <color indexed="10"/>
        <rFont val="Tahoma"/>
        <family val="2"/>
      </rPr>
      <t xml:space="preserve"> </t>
    </r>
    <r>
      <rPr>
        <sz val="11"/>
        <rFont val="Tahoma"/>
        <family val="2"/>
      </rPr>
      <t xml:space="preserve">Para el primer trimestre de los años 2020 y 2021 no se generaron transacciones con este rubro.   
</t>
    </r>
    <r>
      <rPr>
        <b/>
        <sz val="11"/>
        <rFont val="Tahoma"/>
        <family val="2"/>
      </rPr>
      <t>"GASTOS RECUPERACION CARTERA"</t>
    </r>
    <r>
      <rPr>
        <sz val="11"/>
        <rFont val="Tahoma"/>
        <family val="2"/>
      </rPr>
      <t xml:space="preserve"> para el primer trimestre del año 2021 se pagaron $9.148.500, y en el primer trimestre 2020 no se pago por este concepto debido a las medidas decretadas por el Gobierno Nacional respecto al aislamiento preventivo por el Covid 19, motivo por el cual el Consejo Superior de la Judicatura mediante los Acuerdos PCSJA20-11517-PCSJA20-11518 y PCSJA20-11519 suspendió los términos judiciales entre el 16 al 20 de marzo del 2020 y mediante el Acuerdo PCSJA20-11521 del 19 de marzo del 2020 ordenó prorrogar la suspensión de términos desde el 21 de marzo hasta el día 3 de abril del 2020, posteriormente  mediante el Acuerdo PCSJA20-11526 del 22 de marzo del 2020 se ordenó prorrogar la suspensión de los términos judiciales en el territorio nacional desde el 4 de abril hasta el 12 de abril del 2020, seguidamente  mediante el Acuerdo PCSJA20-11532 del 11 de abril del 2020 ordenó prorrogar la suspensión de los términos judiciales en el territorio nacional desde el 13 de abril hasta el 26 de abril del 2020. El Consejo Superior  de Judicatura mediante  Acuerdo PCSJA20-11546 del 25 de abril del 2020 ordenó prorrogar la suspensión de los términos judiciales en el territorio nacional desde el  27 de abril hasta el 10 de mayo del 2020. Estas  decisiones de carácter legal y administrativo, generaron por consiguiente la suspensión del trámite de los procesos judiciales instaurados por la Corporación Social de Cundinamarca ante los diferentes juzgados ubicados en Bogotá y en  los municipios de Cundinamarca y limítrofes.</t>
    </r>
  </si>
  <si>
    <t>CDP No. 00044</t>
  </si>
  <si>
    <t>GASTOS DE PEAJE 2020</t>
  </si>
  <si>
    <t>30/01/2021.</t>
  </si>
  <si>
    <t>FECHA DE LA CUENTA DE COBRO</t>
  </si>
  <si>
    <t>NOMBRE CONDUCTOR A QUIEN SE CANCELA PEAJES</t>
  </si>
  <si>
    <t>N° ORDEN DE PAGO</t>
  </si>
  <si>
    <t>FECHA ORDEN DE PAGO</t>
  </si>
  <si>
    <t xml:space="preserve">VALOR CDP INICIAL </t>
  </si>
  <si>
    <t>VALOR</t>
  </si>
  <si>
    <t>PRIMER TRIMESTRE</t>
  </si>
  <si>
    <t>ALFONSO HERRERA</t>
  </si>
  <si>
    <t>20-00015</t>
  </si>
  <si>
    <t>20-00311</t>
  </si>
  <si>
    <t>ARMANDO BALLESTEROS</t>
  </si>
  <si>
    <t>20-00312</t>
  </si>
  <si>
    <t>SEGUNDO TRIMESTRE</t>
  </si>
  <si>
    <t xml:space="preserve">TERCER TRIMESTRE </t>
  </si>
  <si>
    <t>LUIS ALFONSO HERRERA</t>
  </si>
  <si>
    <t>20-01119</t>
  </si>
  <si>
    <t>HECTOR AYALA SANCHEZ</t>
  </si>
  <si>
    <t>20-01098</t>
  </si>
  <si>
    <t xml:space="preserve">OSCAR INFANTE </t>
  </si>
  <si>
    <t>20-01214</t>
  </si>
  <si>
    <t>20-01375</t>
  </si>
  <si>
    <t>20-01415</t>
  </si>
  <si>
    <t>20-01781</t>
  </si>
  <si>
    <t>20-01782</t>
  </si>
  <si>
    <t xml:space="preserve">CUARTO TRIMESTRE </t>
  </si>
  <si>
    <t>20-02543</t>
  </si>
  <si>
    <t>JOSE ISAIAS MARTINEZ GOMEZ</t>
  </si>
  <si>
    <t>20-02462</t>
  </si>
  <si>
    <t>20-02869</t>
  </si>
  <si>
    <t>20-02936</t>
  </si>
  <si>
    <t>20-03454</t>
  </si>
  <si>
    <t>20-03455</t>
  </si>
  <si>
    <t>20-03598</t>
  </si>
  <si>
    <t>20-03634</t>
  </si>
  <si>
    <t>20-03597</t>
  </si>
  <si>
    <t>20-03689</t>
  </si>
  <si>
    <t>CDP No. 00270</t>
  </si>
  <si>
    <t>GASTOS DE PEAJE 2021</t>
  </si>
  <si>
    <r>
      <t xml:space="preserve">MANTENIMIENTO DE VEHICULOS: </t>
    </r>
    <r>
      <rPr>
        <sz val="11"/>
        <rFont val="Tahoma"/>
        <family val="2"/>
      </rPr>
      <t>No se genero pago por este concepto para el primer trimestre de 2021 ni primer trimeste de 2020</t>
    </r>
  </si>
  <si>
    <r>
      <t xml:space="preserve">
</t>
    </r>
    <r>
      <rPr>
        <b/>
        <sz val="11"/>
        <rFont val="Tahoma"/>
        <family val="2"/>
      </rPr>
      <t>"GASTOS DE PEAJES",</t>
    </r>
    <r>
      <rPr>
        <sz val="11"/>
        <rFont val="Tahoma"/>
        <family val="2"/>
      </rPr>
      <t xml:space="preserve"> Para el primer trimestre de 2021 no se genero pago por este concepto- Para el año 2020 se pago 491.000.
</t>
    </r>
    <r>
      <rPr>
        <b/>
        <sz val="11"/>
        <rFont val="Tahoma"/>
        <family val="2"/>
      </rPr>
      <t>"ORGANIZACION ARCHIVO GENERAL Y BIBLIOTECA"</t>
    </r>
    <r>
      <rPr>
        <sz val="11"/>
        <rFont val="Tahoma"/>
        <family val="2"/>
      </rPr>
      <t xml:space="preserve">.Para el primer trimestre de los años 2020 y 2021  no se generaron transacciones con este rubro.
</t>
    </r>
    <r>
      <rPr>
        <b/>
        <sz val="11"/>
        <rFont val="Tahoma"/>
        <family val="2"/>
      </rPr>
      <t>"GASTOS BANCARIOS Y DE ADMINISTRACION FINANCIERA"</t>
    </r>
    <r>
      <rPr>
        <sz val="11"/>
        <rFont val="Tahoma"/>
        <family val="2"/>
      </rPr>
      <t xml:space="preserve"> Para el primer trimestre de los años 2020 y 2021  no se generaron transacciones con este rubro.
</t>
    </r>
    <r>
      <rPr>
        <b/>
        <sz val="11"/>
        <rFont val="Tahoma"/>
        <family val="2"/>
      </rPr>
      <t xml:space="preserve">"GASTOS- BIENESTAR SOCIAL" </t>
    </r>
    <r>
      <rPr>
        <sz val="11"/>
        <rFont val="Tahoma"/>
        <family val="2"/>
      </rPr>
      <t xml:space="preserve">Por este rubro en la vigencia 2020 y la vigencia 2021 no existieron gastos en el primer trimestre. Comportamiento similar. 
</t>
    </r>
    <r>
      <rPr>
        <b/>
        <sz val="11"/>
        <rFont val="Tahoma"/>
        <family val="2"/>
      </rPr>
      <t>"CAPACITACION"</t>
    </r>
    <r>
      <rPr>
        <sz val="11"/>
        <rFont val="Tahoma"/>
        <family val="2"/>
      </rPr>
      <t xml:space="preserve"> para el primer trimestre de los años 2020 y 2021  no se generaron transacciones con este rubro. Las capacitaciones se han gestionado de manera gratuita. 
</t>
    </r>
    <r>
      <rPr>
        <b/>
        <sz val="11"/>
        <rFont val="Tahoma"/>
        <family val="2"/>
      </rPr>
      <t xml:space="preserve">"IMPUESTOS TASAS Y MULTAS" </t>
    </r>
    <r>
      <rPr>
        <sz val="11"/>
        <rFont val="Tahoma"/>
        <family val="2"/>
      </rPr>
      <t xml:space="preserve">para el primer trimestre de los años 2020 y 2021  no se generaron transacciones con este rubro.
</t>
    </r>
    <r>
      <rPr>
        <b/>
        <sz val="11"/>
        <rFont val="Tahoma"/>
        <family val="2"/>
      </rPr>
      <t>"IMPUESTOS A LAS TRANSACCIONES FINANCIERA"</t>
    </r>
    <r>
      <rPr>
        <sz val="11"/>
        <rFont val="Tahoma"/>
        <family val="2"/>
      </rPr>
      <t xml:space="preserve">  para el primer trimestre de los años 2020 y 2021  no se generaron transacciones con este rubro.
</t>
    </r>
  </si>
  <si>
    <t xml:space="preserve">En el primer trimestre de 2021 se pago por servicio celular $7.799.876. En el primer trimestre de 2020 se cancelo $5.657.328 presentando un aumento del 37,87% por este concepto. Es importante indicar que el pago por servicio de telefonia fija se redujo en este periodo analizado (primer trimestre de 2021)  en un 19,05% respecto al primer periodo de 2020.
</t>
  </si>
  <si>
    <t xml:space="preserve">Con el objeto de dar cumplimiento a lo establecido en la Circular No.02 del 29 de marzo de 2004, el artículo 22 del Decreto 1737 de 1998 y Decretos 0026 de 1998, 2209 de 1998, 959 de 1999, los  Decretos Departamentales No 130 y 294 de 2016 que contemplan normas de austeridad en el gasto público y el Decreto 57 de 2020 por el cual se liquida el presupuesto general del Departamento para la vigencia 2021, se presenta el informe correspondiente al primer trimestre de 2021, relacionado con el comportamiento de los gastos correspondientes a los rubros de gastos de personal, gastos generales, pago de  publicidad y publicaciones, asignación y uso de teléfonos celulares, asignación y uso de vehículos, inmuebles y mantenimiento.
La comparación del presente informe, se hace teniendo como punto de referencia los gastos efectuados durante el primer  trimestre de 2021, por los mismos conceptos. Es importante precisar que continua la emergencia sanitaria en el país por el COVID-19 y la entidad ha venido prestando sus servicios continuamente, con el fin de ofrecer alivios y ofertas de lineas de credito que ayuden a los afiliados y usuarios a enfrentar esta época de limitaciones económicas. Desde el Gobierno departamental,  se ha fortalecido a la Corporación social,  a través de líneas de crédito,  cofinanciadas que darían solución a la crisis financiera de muchos Cundinamarqueses. Esta estrategia de alivio ha generado una gestión administrativa permanente, que ha tenido medidas de bioseguridad para todos los empleados y contratistas, asi como medidas de funcionamiento que fueron inmediatas acorde a las necesidades de los servicios ofrecidos;  por lo tanto,  se diminuyeron la mayoria de gastos y se mantuvieron otros como apoyo a la gestion administrativa que se analizarán a continuación. Se mantiene el  compromiso de evaluación y reformulación del Plan de adquisiciones,  con el fin de reorganizar la planeación presupuestal y su ejecucion activa y pasiva con el fin de optimizar recursos.                                                                                                                                                                                     Los datos registrados se toman de las ejecuciones presupuestales y de acuerdo a la clasificación del presupuesto Resolucion 1355 de 2020 Por la cual se modifica la Resolución No. 3832 del 18 de octubre de 2019, mediante la cual se expide el Catálogo de Clasificación Presupuestal para Entidades Territoriales y sus Descentralizadas - CCPET.                             </t>
  </si>
  <si>
    <t xml:space="preserve">ORIGINAL FIRMADO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</si>
</sst>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00.00;\(#,#00.00\)"/>
    <numFmt numFmtId="209" formatCode="0.0000000000"/>
    <numFmt numFmtId="210" formatCode="0.000000000"/>
    <numFmt numFmtId="211" formatCode="0.00000000"/>
    <numFmt numFmtId="212" formatCode="0.0000000"/>
    <numFmt numFmtId="213" formatCode="0.000000"/>
    <numFmt numFmtId="214" formatCode="0.00000"/>
    <numFmt numFmtId="215" formatCode="0.0000"/>
    <numFmt numFmtId="216" formatCode="0.000"/>
    <numFmt numFmtId="217" formatCode="&quot;Sí&quot;;&quot;Sí&quot;;&quot;No&quot;"/>
    <numFmt numFmtId="218" formatCode="&quot;Verdadero&quot;;&quot;Verdadero&quot;;&quot;Falso&quot;"/>
    <numFmt numFmtId="219" formatCode="&quot;Activado&quot;;&quot;Activado&quot;;&quot;Desactivado&quot;"/>
    <numFmt numFmtId="220" formatCode="[$€-2]\ #,##0.00_);[Red]\([$€-2]\ #,##0.00\)"/>
    <numFmt numFmtId="221" formatCode="#,##0;[Red]#,##0"/>
    <numFmt numFmtId="222" formatCode="#,##0.0"/>
    <numFmt numFmtId="223" formatCode="_ &quot;$&quot;\ * #,##0_ ;_ &quot;$&quot;\ * \-#,##0_ ;_ &quot;$&quot;\ * &quot;-&quot;??_ ;_ @_ "/>
    <numFmt numFmtId="224" formatCode="0.0%"/>
    <numFmt numFmtId="225" formatCode="[$-240A]dddd\,\ dd&quot; de &quot;mmmm&quot; de &quot;yyyy"/>
    <numFmt numFmtId="226" formatCode="[$-240A]hh:mm:ss\ AM/PM"/>
    <numFmt numFmtId="227" formatCode="_ * #,##0_ ;_ * \-#,##0_ ;_ * &quot;-&quot;??_ ;_ @_ "/>
  </numFmts>
  <fonts count="79">
    <font>
      <sz val="10"/>
      <name val="Arial"/>
      <family val="0"/>
    </font>
    <font>
      <sz val="8"/>
      <name val="Arial"/>
      <family val="2"/>
    </font>
    <font>
      <b/>
      <sz val="9"/>
      <name val="Arial"/>
      <family val="2"/>
    </font>
    <font>
      <b/>
      <sz val="8"/>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b/>
      <sz val="10"/>
      <color indexed="51"/>
      <name val="Tahoma"/>
      <family val="2"/>
    </font>
    <font>
      <b/>
      <sz val="10"/>
      <color indexed="55"/>
      <name val="Tahoma"/>
      <family val="2"/>
    </font>
    <font>
      <b/>
      <sz val="8"/>
      <name val="Tahoma"/>
      <family val="2"/>
    </font>
    <font>
      <b/>
      <sz val="8"/>
      <color indexed="51"/>
      <name val="Tahoma"/>
      <family val="2"/>
    </font>
    <font>
      <b/>
      <strike/>
      <sz val="9"/>
      <name val="Arial"/>
      <family val="2"/>
    </font>
    <font>
      <b/>
      <sz val="12"/>
      <name val="Arial"/>
      <family val="2"/>
    </font>
    <font>
      <b/>
      <sz val="11"/>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Tahoma"/>
      <family val="2"/>
    </font>
    <font>
      <b/>
      <sz val="9"/>
      <color indexed="10"/>
      <name val="Tahoma"/>
      <family val="2"/>
    </font>
    <font>
      <sz val="10"/>
      <color indexed="8"/>
      <name val="Arial"/>
      <family val="2"/>
    </font>
    <font>
      <b/>
      <sz val="12"/>
      <color indexed="8"/>
      <name val="Calibri"/>
      <family val="2"/>
    </font>
    <font>
      <sz val="11"/>
      <color indexed="10"/>
      <name val="Tahoma"/>
      <family val="2"/>
    </font>
    <font>
      <b/>
      <i/>
      <sz val="11"/>
      <color indexed="10"/>
      <name val="Tahoma"/>
      <family val="2"/>
    </font>
    <font>
      <b/>
      <sz val="22"/>
      <color indexed="8"/>
      <name val="Calibri"/>
      <family val="2"/>
    </font>
    <font>
      <sz val="12"/>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Tahoma"/>
      <family val="2"/>
    </font>
    <font>
      <b/>
      <sz val="9"/>
      <color rgb="FFFF0000"/>
      <name val="Tahoma"/>
      <family val="2"/>
    </font>
    <font>
      <sz val="10"/>
      <color rgb="FF000000"/>
      <name val="Arial"/>
      <family val="2"/>
    </font>
    <font>
      <sz val="11"/>
      <color rgb="FF000000"/>
      <name val="Tahoma"/>
      <family val="2"/>
    </font>
    <font>
      <b/>
      <sz val="12"/>
      <color theme="1"/>
      <name val="Calibri"/>
      <family val="2"/>
    </font>
    <font>
      <b/>
      <sz val="11"/>
      <color rgb="FFFF0000"/>
      <name val="Tahoma"/>
      <family val="2"/>
    </font>
    <font>
      <b/>
      <i/>
      <sz val="11"/>
      <color rgb="FFFF0000"/>
      <name val="Tahoma"/>
      <family val="2"/>
    </font>
    <font>
      <sz val="11"/>
      <color rgb="FFFF0000"/>
      <name val="Tahoma"/>
      <family val="2"/>
    </font>
    <font>
      <b/>
      <sz val="22"/>
      <color theme="1"/>
      <name val="Calibri"/>
      <family val="2"/>
    </font>
    <font>
      <sz val="12"/>
      <color theme="1"/>
      <name val="Calibri"/>
      <family val="2"/>
    </font>
    <font>
      <b/>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FFC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thin">
        <color rgb="FF000000"/>
      </bottom>
    </border>
    <border>
      <left style="thin"/>
      <right style="thin"/>
      <top>
        <color indexed="63"/>
      </top>
      <bottom style="thin">
        <color rgb="FF000000"/>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medium"/>
      <right style="thin"/>
      <top style="thin"/>
      <bottom style="medium"/>
    </border>
    <border>
      <left style="medium"/>
      <right style="thin"/>
      <top style="medium"/>
      <bottom style="thin"/>
    </border>
    <border>
      <left style="thin"/>
      <right>
        <color indexed="63"/>
      </right>
      <top style="medium"/>
      <bottom style="thin"/>
    </border>
    <border>
      <left style="medium"/>
      <right style="medium"/>
      <top>
        <color indexed="63"/>
      </top>
      <bottom style="medium"/>
    </border>
    <border>
      <left style="medium"/>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color rgb="FF000000"/>
      </bottom>
    </border>
    <border>
      <left style="thin"/>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style="medium"/>
      <right style="medium"/>
      <top>
        <color indexed="63"/>
      </top>
      <bottom>
        <color indexed="63"/>
      </bottom>
    </border>
    <border>
      <left>
        <color indexed="63"/>
      </left>
      <right style="medium"/>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510">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0" fillId="0" borderId="0" xfId="0" applyFont="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3" fontId="8" fillId="0" borderId="12" xfId="0" applyNumberFormat="1" applyFont="1" applyBorder="1" applyAlignment="1">
      <alignment/>
    </xf>
    <xf numFmtId="10" fontId="8" fillId="0" borderId="13" xfId="0" applyNumberFormat="1" applyFont="1" applyBorder="1" applyAlignment="1">
      <alignment horizontal="center"/>
    </xf>
    <xf numFmtId="0" fontId="9" fillId="0" borderId="11" xfId="0" applyFont="1" applyBorder="1" applyAlignment="1">
      <alignment horizontal="center" vertical="center"/>
    </xf>
    <xf numFmtId="0" fontId="8" fillId="0" borderId="12" xfId="0" applyFont="1" applyBorder="1" applyAlignment="1">
      <alignment/>
    </xf>
    <xf numFmtId="0" fontId="4" fillId="0" borderId="10" xfId="0" applyFont="1" applyBorder="1" applyAlignment="1">
      <alignment vertical="center"/>
    </xf>
    <xf numFmtId="0" fontId="4" fillId="0" borderId="0" xfId="0" applyFont="1" applyBorder="1" applyAlignment="1">
      <alignment vertical="center"/>
    </xf>
    <xf numFmtId="0" fontId="12" fillId="0" borderId="14" xfId="0" applyFont="1" applyBorder="1" applyAlignment="1">
      <alignment/>
    </xf>
    <xf numFmtId="0" fontId="5" fillId="0" borderId="15" xfId="0" applyFont="1" applyBorder="1" applyAlignment="1">
      <alignment horizontal="center" vertical="center"/>
    </xf>
    <xf numFmtId="4" fontId="11" fillId="0" borderId="16" xfId="0" applyNumberFormat="1" applyFont="1" applyBorder="1" applyAlignment="1">
      <alignment/>
    </xf>
    <xf numFmtId="0" fontId="11" fillId="33" borderId="15" xfId="0" applyFont="1" applyFill="1" applyBorder="1" applyAlignment="1">
      <alignment horizontal="center" vertical="center"/>
    </xf>
    <xf numFmtId="0" fontId="11" fillId="33" borderId="14" xfId="0" applyFont="1" applyFill="1" applyBorder="1" applyAlignment="1">
      <alignment/>
    </xf>
    <xf numFmtId="0" fontId="12" fillId="0" borderId="15" xfId="0" applyFont="1" applyBorder="1" applyAlignment="1">
      <alignment horizontal="center" vertical="center" wrapText="1"/>
    </xf>
    <xf numFmtId="0" fontId="12" fillId="0" borderId="14" xfId="0" applyFont="1" applyBorder="1" applyAlignment="1">
      <alignment horizontal="left" wrapText="1"/>
    </xf>
    <xf numFmtId="0" fontId="12" fillId="0" borderId="14" xfId="0" applyFont="1" applyFill="1" applyBorder="1" applyAlignment="1">
      <alignment/>
    </xf>
    <xf numFmtId="3" fontId="0" fillId="0" borderId="0" xfId="0" applyNumberFormat="1" applyAlignment="1">
      <alignment/>
    </xf>
    <xf numFmtId="10" fontId="12" fillId="34" borderId="16" xfId="0" applyNumberFormat="1" applyFont="1" applyFill="1" applyBorder="1" applyAlignment="1">
      <alignment/>
    </xf>
    <xf numFmtId="0" fontId="12" fillId="0" borderId="15" xfId="0" applyFont="1" applyBorder="1" applyAlignment="1">
      <alignment horizontal="center" vertical="center"/>
    </xf>
    <xf numFmtId="3" fontId="0" fillId="0" borderId="15" xfId="0" applyNumberFormat="1" applyFont="1" applyFill="1" applyBorder="1" applyAlignment="1">
      <alignment horizontal="right"/>
    </xf>
    <xf numFmtId="0" fontId="12" fillId="0" borderId="15" xfId="0" applyFont="1" applyFill="1" applyBorder="1" applyAlignment="1">
      <alignment horizontal="center" vertical="center"/>
    </xf>
    <xf numFmtId="0" fontId="12" fillId="0" borderId="17" xfId="0" applyFont="1" applyBorder="1" applyAlignment="1">
      <alignment/>
    </xf>
    <xf numFmtId="0" fontId="4"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23" xfId="0" applyFont="1" applyBorder="1" applyAlignment="1">
      <alignment/>
    </xf>
    <xf numFmtId="0" fontId="0" fillId="0" borderId="0" xfId="0" applyBorder="1" applyAlignment="1">
      <alignment/>
    </xf>
    <xf numFmtId="0" fontId="4" fillId="0" borderId="24" xfId="0" applyFont="1" applyBorder="1" applyAlignment="1">
      <alignment vertical="center"/>
    </xf>
    <xf numFmtId="0" fontId="0" fillId="0" borderId="0" xfId="0" applyAlignment="1">
      <alignment horizontal="center" vertical="center" wrapText="1"/>
    </xf>
    <xf numFmtId="3" fontId="5" fillId="0" borderId="24" xfId="0" applyNumberFormat="1" applyFont="1" applyBorder="1" applyAlignment="1">
      <alignment/>
    </xf>
    <xf numFmtId="10" fontId="4" fillId="0" borderId="0" xfId="0" applyNumberFormat="1" applyFont="1" applyBorder="1" applyAlignment="1">
      <alignment vertical="center"/>
    </xf>
    <xf numFmtId="0" fontId="5" fillId="0" borderId="0" xfId="0" applyFont="1" applyAlignment="1">
      <alignment/>
    </xf>
    <xf numFmtId="10" fontId="5" fillId="0" borderId="0" xfId="0" applyNumberFormat="1" applyFont="1" applyAlignment="1">
      <alignment/>
    </xf>
    <xf numFmtId="10" fontId="0" fillId="0" borderId="0" xfId="0" applyNumberFormat="1" applyAlignment="1">
      <alignment/>
    </xf>
    <xf numFmtId="0" fontId="11" fillId="34" borderId="15" xfId="0" applyFont="1" applyFill="1" applyBorder="1" applyAlignment="1">
      <alignment horizontal="center" vertical="center"/>
    </xf>
    <xf numFmtId="0" fontId="11" fillId="34" borderId="14" xfId="0" applyFont="1" applyFill="1" applyBorder="1" applyAlignment="1">
      <alignment/>
    </xf>
    <xf numFmtId="10" fontId="11" fillId="35" borderId="16" xfId="0" applyNumberFormat="1" applyFont="1" applyFill="1" applyBorder="1" applyAlignment="1">
      <alignment/>
    </xf>
    <xf numFmtId="10" fontId="12" fillId="35" borderId="16" xfId="0" applyNumberFormat="1" applyFont="1" applyFill="1" applyBorder="1" applyAlignment="1">
      <alignment/>
    </xf>
    <xf numFmtId="0" fontId="4" fillId="23" borderId="25" xfId="0" applyFont="1" applyFill="1" applyBorder="1" applyAlignment="1">
      <alignment horizontal="center" vertical="center" wrapText="1"/>
    </xf>
    <xf numFmtId="0" fontId="4" fillId="23" borderId="26" xfId="0" applyFont="1" applyFill="1" applyBorder="1" applyAlignment="1">
      <alignment horizontal="center" vertical="center" wrapText="1"/>
    </xf>
    <xf numFmtId="3" fontId="13" fillId="35" borderId="20" xfId="0" applyNumberFormat="1" applyFont="1" applyFill="1" applyBorder="1" applyAlignment="1">
      <alignment horizontal="right"/>
    </xf>
    <xf numFmtId="10" fontId="13" fillId="35" borderId="20" xfId="0" applyNumberFormat="1" applyFont="1" applyFill="1" applyBorder="1" applyAlignment="1">
      <alignment horizontal="right"/>
    </xf>
    <xf numFmtId="10" fontId="13" fillId="35" borderId="27" xfId="0" applyNumberFormat="1" applyFont="1" applyFill="1" applyBorder="1" applyAlignment="1">
      <alignment horizontal="right"/>
    </xf>
    <xf numFmtId="3" fontId="13" fillId="35" borderId="18" xfId="0" applyNumberFormat="1" applyFont="1" applyFill="1" applyBorder="1" applyAlignment="1">
      <alignment horizontal="right"/>
    </xf>
    <xf numFmtId="10" fontId="13" fillId="35" borderId="18" xfId="0" applyNumberFormat="1" applyFont="1" applyFill="1" applyBorder="1" applyAlignment="1">
      <alignment horizontal="right"/>
    </xf>
    <xf numFmtId="10" fontId="13" fillId="35" borderId="16" xfId="0" applyNumberFormat="1" applyFont="1" applyFill="1" applyBorder="1" applyAlignment="1">
      <alignment horizontal="right"/>
    </xf>
    <xf numFmtId="3" fontId="13" fillId="35" borderId="19" xfId="0" applyNumberFormat="1" applyFont="1" applyFill="1" applyBorder="1" applyAlignment="1">
      <alignment horizontal="right"/>
    </xf>
    <xf numFmtId="208" fontId="13" fillId="0" borderId="20" xfId="0" applyNumberFormat="1" applyFont="1" applyFill="1" applyBorder="1" applyAlignment="1">
      <alignment horizontal="right"/>
    </xf>
    <xf numFmtId="208" fontId="13" fillId="35" borderId="20" xfId="0" applyNumberFormat="1" applyFont="1" applyFill="1" applyBorder="1" applyAlignment="1">
      <alignment horizontal="right"/>
    </xf>
    <xf numFmtId="208" fontId="13" fillId="35" borderId="27" xfId="0" applyNumberFormat="1" applyFont="1" applyFill="1" applyBorder="1" applyAlignment="1">
      <alignment horizontal="right"/>
    </xf>
    <xf numFmtId="0" fontId="5" fillId="35" borderId="18" xfId="0" applyFont="1" applyFill="1" applyBorder="1" applyAlignment="1">
      <alignment/>
    </xf>
    <xf numFmtId="0" fontId="5" fillId="35" borderId="16" xfId="0" applyFont="1" applyFill="1" applyBorder="1" applyAlignment="1">
      <alignment/>
    </xf>
    <xf numFmtId="0" fontId="5" fillId="35" borderId="19" xfId="0" applyFont="1" applyFill="1" applyBorder="1" applyAlignment="1">
      <alignment/>
    </xf>
    <xf numFmtId="0" fontId="5" fillId="35" borderId="28" xfId="0" applyFont="1" applyFill="1" applyBorder="1" applyAlignment="1">
      <alignment/>
    </xf>
    <xf numFmtId="0" fontId="5" fillId="35" borderId="20" xfId="0" applyFont="1" applyFill="1" applyBorder="1" applyAlignment="1">
      <alignment/>
    </xf>
    <xf numFmtId="0" fontId="5" fillId="35" borderId="27" xfId="0" applyFont="1" applyFill="1" applyBorder="1" applyAlignment="1">
      <alignment/>
    </xf>
    <xf numFmtId="0" fontId="4" fillId="0" borderId="29" xfId="0" applyFont="1" applyBorder="1" applyAlignment="1">
      <alignment vertical="center"/>
    </xf>
    <xf numFmtId="3" fontId="5" fillId="35" borderId="30" xfId="0" applyNumberFormat="1" applyFont="1" applyFill="1" applyBorder="1" applyAlignment="1">
      <alignment vertical="center"/>
    </xf>
    <xf numFmtId="10" fontId="5" fillId="35" borderId="30" xfId="0" applyNumberFormat="1" applyFont="1" applyFill="1" applyBorder="1" applyAlignment="1">
      <alignment vertical="center"/>
    </xf>
    <xf numFmtId="0" fontId="5" fillId="0" borderId="13" xfId="0" applyFont="1" applyBorder="1" applyAlignment="1">
      <alignment/>
    </xf>
    <xf numFmtId="0" fontId="4" fillId="23" borderId="24" xfId="0" applyFont="1" applyFill="1" applyBorder="1" applyAlignment="1">
      <alignment horizontal="center" vertical="center" wrapText="1"/>
    </xf>
    <xf numFmtId="10" fontId="4" fillId="23" borderId="24" xfId="0" applyNumberFormat="1" applyFont="1" applyFill="1" applyBorder="1" applyAlignment="1">
      <alignment horizontal="center" vertical="center" wrapText="1"/>
    </xf>
    <xf numFmtId="3" fontId="5" fillId="35" borderId="24" xfId="0" applyNumberFormat="1" applyFont="1" applyFill="1" applyBorder="1" applyAlignment="1">
      <alignment/>
    </xf>
    <xf numFmtId="10" fontId="5" fillId="35" borderId="24" xfId="0" applyNumberFormat="1" applyFont="1" applyFill="1" applyBorder="1" applyAlignment="1">
      <alignment/>
    </xf>
    <xf numFmtId="10" fontId="13" fillId="35" borderId="24" xfId="0" applyNumberFormat="1" applyFont="1" applyFill="1" applyBorder="1" applyAlignment="1">
      <alignment horizontal="right"/>
    </xf>
    <xf numFmtId="0" fontId="4" fillId="35" borderId="24" xfId="0" applyFont="1" applyFill="1" applyBorder="1" applyAlignment="1">
      <alignment vertical="center"/>
    </xf>
    <xf numFmtId="3" fontId="4" fillId="35" borderId="24" xfId="0" applyNumberFormat="1" applyFont="1" applyFill="1" applyBorder="1" applyAlignment="1">
      <alignment vertical="center"/>
    </xf>
    <xf numFmtId="10" fontId="4" fillId="35" borderId="24" xfId="0" applyNumberFormat="1" applyFont="1" applyFill="1" applyBorder="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xf>
    <xf numFmtId="3" fontId="8" fillId="35" borderId="12" xfId="0" applyNumberFormat="1" applyFont="1" applyFill="1" applyBorder="1" applyAlignment="1">
      <alignment/>
    </xf>
    <xf numFmtId="0" fontId="8" fillId="37" borderId="11" xfId="0" applyFont="1" applyFill="1" applyBorder="1" applyAlignment="1">
      <alignment horizontal="center" vertical="center"/>
    </xf>
    <xf numFmtId="0" fontId="8" fillId="37" borderId="12" xfId="0" applyFont="1" applyFill="1" applyBorder="1" applyAlignment="1">
      <alignment/>
    </xf>
    <xf numFmtId="0" fontId="12" fillId="38" borderId="15" xfId="0" applyFont="1" applyFill="1" applyBorder="1" applyAlignment="1">
      <alignment horizontal="center" vertical="center"/>
    </xf>
    <xf numFmtId="3" fontId="12" fillId="0" borderId="15" xfId="0" applyNumberFormat="1" applyFont="1" applyBorder="1" applyAlignment="1">
      <alignment/>
    </xf>
    <xf numFmtId="3" fontId="12" fillId="0" borderId="15" xfId="0" applyNumberFormat="1" applyFont="1" applyFill="1" applyBorder="1" applyAlignment="1">
      <alignment/>
    </xf>
    <xf numFmtId="10" fontId="13" fillId="35" borderId="19" xfId="0" applyNumberFormat="1" applyFont="1" applyFill="1" applyBorder="1" applyAlignment="1">
      <alignment horizontal="right"/>
    </xf>
    <xf numFmtId="10" fontId="13" fillId="35" borderId="28" xfId="0" applyNumberFormat="1" applyFont="1" applyFill="1" applyBorder="1" applyAlignment="1">
      <alignment horizontal="right"/>
    </xf>
    <xf numFmtId="3" fontId="5" fillId="0" borderId="30" xfId="0" applyNumberFormat="1" applyFont="1" applyBorder="1" applyAlignment="1">
      <alignment vertical="center"/>
    </xf>
    <xf numFmtId="10" fontId="5" fillId="35" borderId="31" xfId="0" applyNumberFormat="1" applyFont="1" applyFill="1" applyBorder="1" applyAlignment="1">
      <alignment vertical="center"/>
    </xf>
    <xf numFmtId="3" fontId="9" fillId="0" borderId="12" xfId="0" applyNumberFormat="1" applyFont="1" applyBorder="1" applyAlignment="1">
      <alignment/>
    </xf>
    <xf numFmtId="0" fontId="4" fillId="0" borderId="0" xfId="0" applyFont="1" applyBorder="1" applyAlignment="1">
      <alignment horizontal="center" vertical="center"/>
    </xf>
    <xf numFmtId="0" fontId="4" fillId="23" borderId="0" xfId="0" applyFont="1" applyFill="1" applyBorder="1" applyAlignment="1">
      <alignment horizontal="center" vertical="center" wrapText="1"/>
    </xf>
    <xf numFmtId="0" fontId="68" fillId="0" borderId="24" xfId="0" applyFont="1" applyBorder="1" applyAlignment="1">
      <alignment/>
    </xf>
    <xf numFmtId="0" fontId="68" fillId="0" borderId="0" xfId="0" applyFont="1" applyBorder="1" applyAlignment="1">
      <alignment horizontal="right"/>
    </xf>
    <xf numFmtId="0" fontId="10" fillId="39" borderId="32" xfId="0" applyFont="1" applyFill="1" applyBorder="1" applyAlignment="1">
      <alignment horizontal="center" vertical="center" wrapText="1" shrinkToFit="1"/>
    </xf>
    <xf numFmtId="0" fontId="10" fillId="39" borderId="26" xfId="0" applyFont="1" applyFill="1" applyBorder="1" applyAlignment="1">
      <alignment horizontal="center" vertical="center" wrapText="1"/>
    </xf>
    <xf numFmtId="0" fontId="10" fillId="39" borderId="33" xfId="0" applyFont="1" applyFill="1" applyBorder="1" applyAlignment="1">
      <alignment horizontal="center" vertical="center" wrapText="1" shrinkToFit="1"/>
    </xf>
    <xf numFmtId="0" fontId="10" fillId="39" borderId="34" xfId="0" applyFont="1" applyFill="1" applyBorder="1" applyAlignment="1">
      <alignment horizontal="center" vertical="center" wrapText="1"/>
    </xf>
    <xf numFmtId="0" fontId="10" fillId="40" borderId="11" xfId="0" applyFont="1" applyFill="1" applyBorder="1" applyAlignment="1">
      <alignment horizontal="center"/>
    </xf>
    <xf numFmtId="0" fontId="10" fillId="40" borderId="35" xfId="0" applyFont="1" applyFill="1" applyBorder="1" applyAlignment="1">
      <alignment/>
    </xf>
    <xf numFmtId="3" fontId="10" fillId="41" borderId="18" xfId="0" applyNumberFormat="1" applyFont="1" applyFill="1" applyBorder="1" applyAlignment="1">
      <alignment/>
    </xf>
    <xf numFmtId="3" fontId="10" fillId="35" borderId="18" xfId="0" applyNumberFormat="1" applyFont="1" applyFill="1" applyBorder="1" applyAlignment="1">
      <alignment/>
    </xf>
    <xf numFmtId="0" fontId="10" fillId="41" borderId="35" xfId="0" applyFont="1" applyFill="1" applyBorder="1" applyAlignment="1">
      <alignment/>
    </xf>
    <xf numFmtId="0" fontId="0" fillId="41" borderId="11" xfId="0" applyFont="1" applyFill="1" applyBorder="1" applyAlignment="1">
      <alignment horizontal="center"/>
    </xf>
    <xf numFmtId="3" fontId="0" fillId="41" borderId="18" xfId="0" applyNumberFormat="1" applyFont="1" applyFill="1" applyBorder="1" applyAlignment="1">
      <alignment/>
    </xf>
    <xf numFmtId="0" fontId="10" fillId="40" borderId="18" xfId="0" applyFont="1" applyFill="1" applyBorder="1" applyAlignment="1">
      <alignment/>
    </xf>
    <xf numFmtId="0" fontId="0" fillId="40" borderId="35" xfId="0" applyFont="1" applyFill="1" applyBorder="1" applyAlignment="1">
      <alignment horizontal="left"/>
    </xf>
    <xf numFmtId="3" fontId="0" fillId="35" borderId="18" xfId="0" applyNumberFormat="1" applyFont="1" applyFill="1" applyBorder="1" applyAlignment="1">
      <alignment/>
    </xf>
    <xf numFmtId="0" fontId="0" fillId="41" borderId="35" xfId="0" applyFont="1" applyFill="1" applyBorder="1" applyAlignment="1">
      <alignment horizontal="left"/>
    </xf>
    <xf numFmtId="3" fontId="4" fillId="35" borderId="18" xfId="0" applyNumberFormat="1" applyFont="1" applyFill="1" applyBorder="1" applyAlignment="1">
      <alignment/>
    </xf>
    <xf numFmtId="0" fontId="0" fillId="0" borderId="11" xfId="0" applyFont="1" applyBorder="1" applyAlignment="1">
      <alignment horizontal="center"/>
    </xf>
    <xf numFmtId="0" fontId="0" fillId="0" borderId="35" xfId="0" applyFont="1" applyBorder="1" applyAlignment="1">
      <alignment/>
    </xf>
    <xf numFmtId="3" fontId="0" fillId="0" borderId="18" xfId="0" applyNumberFormat="1" applyFont="1" applyBorder="1" applyAlignment="1">
      <alignment/>
    </xf>
    <xf numFmtId="0" fontId="4" fillId="0" borderId="36" xfId="0" applyFont="1" applyBorder="1" applyAlignment="1">
      <alignment vertical="center"/>
    </xf>
    <xf numFmtId="0" fontId="19" fillId="41" borderId="11" xfId="0" applyFont="1" applyFill="1" applyBorder="1" applyAlignment="1">
      <alignment horizontal="center"/>
    </xf>
    <xf numFmtId="0" fontId="4" fillId="41" borderId="35" xfId="0" applyFont="1" applyFill="1" applyBorder="1" applyAlignment="1">
      <alignment/>
    </xf>
    <xf numFmtId="3" fontId="4" fillId="41" borderId="18" xfId="0" applyNumberFormat="1" applyFont="1" applyFill="1" applyBorder="1" applyAlignment="1">
      <alignment/>
    </xf>
    <xf numFmtId="0" fontId="4" fillId="0" borderId="0" xfId="0" applyFont="1" applyBorder="1" applyAlignment="1">
      <alignment horizontal="center"/>
    </xf>
    <xf numFmtId="0" fontId="4" fillId="0" borderId="0" xfId="0" applyFont="1" applyBorder="1" applyAlignment="1">
      <alignment vertical="center" wrapText="1"/>
    </xf>
    <xf numFmtId="0" fontId="11" fillId="0" borderId="18" xfId="0" applyFont="1" applyBorder="1" applyAlignment="1">
      <alignment/>
    </xf>
    <xf numFmtId="3" fontId="11" fillId="35" borderId="15" xfId="0" applyNumberFormat="1" applyFont="1" applyFill="1" applyBorder="1" applyAlignment="1">
      <alignment/>
    </xf>
    <xf numFmtId="3" fontId="11" fillId="35" borderId="18" xfId="0" applyNumberFormat="1" applyFont="1" applyFill="1" applyBorder="1" applyAlignment="1">
      <alignment/>
    </xf>
    <xf numFmtId="3" fontId="11" fillId="35" borderId="14" xfId="0" applyNumberFormat="1" applyFont="1" applyFill="1" applyBorder="1" applyAlignment="1">
      <alignment/>
    </xf>
    <xf numFmtId="3" fontId="11" fillId="35" borderId="16" xfId="0" applyNumberFormat="1" applyFont="1" applyFill="1" applyBorder="1" applyAlignment="1">
      <alignment/>
    </xf>
    <xf numFmtId="0" fontId="12" fillId="0" borderId="15" xfId="0" applyFont="1" applyBorder="1" applyAlignment="1">
      <alignment/>
    </xf>
    <xf numFmtId="0" fontId="12" fillId="0" borderId="18" xfId="0" applyFont="1" applyBorder="1" applyAlignment="1">
      <alignment/>
    </xf>
    <xf numFmtId="0" fontId="12" fillId="0" borderId="16" xfId="0" applyFont="1" applyBorder="1" applyAlignment="1">
      <alignment/>
    </xf>
    <xf numFmtId="3" fontId="10" fillId="34" borderId="15" xfId="0" applyNumberFormat="1" applyFont="1" applyFill="1" applyBorder="1" applyAlignment="1">
      <alignment/>
    </xf>
    <xf numFmtId="3" fontId="10" fillId="34" borderId="18" xfId="0" applyNumberFormat="1" applyFont="1" applyFill="1" applyBorder="1" applyAlignment="1">
      <alignment/>
    </xf>
    <xf numFmtId="3" fontId="10" fillId="34" borderId="14" xfId="0" applyNumberFormat="1" applyFont="1" applyFill="1" applyBorder="1" applyAlignment="1">
      <alignment/>
    </xf>
    <xf numFmtId="3" fontId="10" fillId="34" borderId="16" xfId="0" applyNumberFormat="1" applyFont="1" applyFill="1" applyBorder="1" applyAlignment="1">
      <alignment/>
    </xf>
    <xf numFmtId="10" fontId="11" fillId="34" borderId="16" xfId="0" applyNumberFormat="1" applyFont="1" applyFill="1" applyBorder="1" applyAlignment="1">
      <alignment/>
    </xf>
    <xf numFmtId="3" fontId="69" fillId="0" borderId="0" xfId="0" applyNumberFormat="1" applyFont="1" applyBorder="1" applyAlignment="1">
      <alignment horizontal="right"/>
    </xf>
    <xf numFmtId="3" fontId="12" fillId="0" borderId="15" xfId="0" applyNumberFormat="1" applyFont="1" applyFill="1" applyBorder="1" applyAlignment="1">
      <alignment horizontal="right"/>
    </xf>
    <xf numFmtId="3" fontId="12" fillId="0" borderId="18" xfId="0" applyNumberFormat="1" applyFont="1" applyFill="1" applyBorder="1" applyAlignment="1">
      <alignment horizontal="right"/>
    </xf>
    <xf numFmtId="3" fontId="12" fillId="35" borderId="14" xfId="0" applyNumberFormat="1" applyFont="1" applyFill="1" applyBorder="1" applyAlignment="1">
      <alignment horizontal="right"/>
    </xf>
    <xf numFmtId="3" fontId="69" fillId="0" borderId="0" xfId="0" applyNumberFormat="1" applyFont="1" applyBorder="1" applyAlignment="1">
      <alignment/>
    </xf>
    <xf numFmtId="3" fontId="12" fillId="0" borderId="18" xfId="0" applyNumberFormat="1" applyFont="1" applyBorder="1" applyAlignment="1">
      <alignment/>
    </xf>
    <xf numFmtId="3" fontId="12" fillId="35" borderId="14" xfId="0" applyNumberFormat="1" applyFont="1" applyFill="1" applyBorder="1" applyAlignment="1">
      <alignment/>
    </xf>
    <xf numFmtId="3" fontId="12" fillId="0" borderId="18" xfId="0" applyNumberFormat="1" applyFont="1" applyFill="1" applyBorder="1" applyAlignment="1">
      <alignment/>
    </xf>
    <xf numFmtId="3" fontId="12" fillId="0" borderId="37" xfId="0" applyNumberFormat="1" applyFont="1" applyBorder="1" applyAlignment="1">
      <alignment/>
    </xf>
    <xf numFmtId="3" fontId="12" fillId="35" borderId="38" xfId="0" applyNumberFormat="1" applyFont="1" applyFill="1" applyBorder="1" applyAlignment="1">
      <alignment horizontal="right"/>
    </xf>
    <xf numFmtId="3" fontId="11" fillId="34" borderId="15" xfId="0" applyNumberFormat="1" applyFont="1" applyFill="1" applyBorder="1" applyAlignment="1">
      <alignment/>
    </xf>
    <xf numFmtId="3" fontId="11" fillId="34" borderId="14" xfId="0" applyNumberFormat="1" applyFont="1" applyFill="1" applyBorder="1" applyAlignment="1">
      <alignment/>
    </xf>
    <xf numFmtId="3" fontId="0" fillId="0" borderId="18" xfId="0" applyNumberFormat="1" applyFont="1" applyFill="1" applyBorder="1" applyAlignment="1">
      <alignment horizontal="right"/>
    </xf>
    <xf numFmtId="0" fontId="0" fillId="0" borderId="18" xfId="0" applyBorder="1" applyAlignment="1">
      <alignment/>
    </xf>
    <xf numFmtId="0" fontId="0" fillId="0" borderId="18" xfId="0" applyFont="1" applyBorder="1" applyAlignment="1">
      <alignment/>
    </xf>
    <xf numFmtId="4" fontId="0" fillId="38" borderId="18" xfId="0" applyNumberFormat="1" applyFill="1" applyBorder="1" applyAlignment="1">
      <alignment/>
    </xf>
    <xf numFmtId="4" fontId="0" fillId="0" borderId="18" xfId="0" applyNumberFormat="1" applyBorder="1" applyAlignment="1">
      <alignment/>
    </xf>
    <xf numFmtId="3" fontId="5" fillId="0" borderId="0" xfId="0" applyNumberFormat="1" applyFont="1" applyBorder="1" applyAlignment="1">
      <alignment/>
    </xf>
    <xf numFmtId="0" fontId="70" fillId="0" borderId="0" xfId="0" applyFont="1" applyAlignment="1">
      <alignment/>
    </xf>
    <xf numFmtId="10" fontId="0" fillId="0" borderId="0" xfId="0" applyNumberFormat="1" applyFont="1" applyAlignment="1">
      <alignment/>
    </xf>
    <xf numFmtId="0" fontId="9" fillId="0" borderId="11" xfId="0" applyFont="1" applyFill="1" applyBorder="1" applyAlignment="1">
      <alignment horizontal="center" vertical="center"/>
    </xf>
    <xf numFmtId="0" fontId="8" fillId="0" borderId="12" xfId="0" applyFont="1" applyFill="1" applyBorder="1" applyAlignment="1">
      <alignment/>
    </xf>
    <xf numFmtId="0" fontId="0" fillId="0" borderId="0" xfId="0" applyFont="1" applyFill="1" applyAlignment="1">
      <alignment/>
    </xf>
    <xf numFmtId="0" fontId="0" fillId="0" borderId="0" xfId="0" applyFill="1" applyAlignment="1">
      <alignment/>
    </xf>
    <xf numFmtId="3" fontId="9" fillId="0" borderId="12" xfId="0" applyNumberFormat="1" applyFont="1" applyFill="1" applyBorder="1" applyAlignment="1">
      <alignment/>
    </xf>
    <xf numFmtId="3" fontId="8" fillId="0" borderId="12" xfId="0" applyNumberFormat="1" applyFont="1" applyFill="1" applyBorder="1" applyAlignment="1">
      <alignment/>
    </xf>
    <xf numFmtId="10" fontId="8" fillId="0" borderId="13" xfId="0" applyNumberFormat="1" applyFont="1" applyFill="1" applyBorder="1" applyAlignment="1">
      <alignment horizontal="center"/>
    </xf>
    <xf numFmtId="0" fontId="11" fillId="0" borderId="15" xfId="0" applyFont="1" applyBorder="1" applyAlignment="1">
      <alignment/>
    </xf>
    <xf numFmtId="0" fontId="11" fillId="0" borderId="18" xfId="0" applyFont="1" applyBorder="1" applyAlignment="1">
      <alignment/>
    </xf>
    <xf numFmtId="0" fontId="11" fillId="0" borderId="14" xfId="0" applyFont="1" applyBorder="1" applyAlignment="1">
      <alignment/>
    </xf>
    <xf numFmtId="0" fontId="11" fillId="0" borderId="16" xfId="0" applyFont="1" applyBorder="1" applyAlignment="1">
      <alignment/>
    </xf>
    <xf numFmtId="3" fontId="12" fillId="35" borderId="16" xfId="0" applyNumberFormat="1" applyFont="1" applyFill="1" applyBorder="1" applyAlignment="1">
      <alignment horizontal="right"/>
    </xf>
    <xf numFmtId="3" fontId="0" fillId="0" borderId="15" xfId="0" applyNumberFormat="1" applyFont="1" applyBorder="1" applyAlignment="1">
      <alignment horizontal="right"/>
    </xf>
    <xf numFmtId="3" fontId="0" fillId="0" borderId="18" xfId="0" applyNumberFormat="1" applyFont="1" applyBorder="1" applyAlignment="1">
      <alignment horizontal="right"/>
    </xf>
    <xf numFmtId="3" fontId="12" fillId="0" borderId="39" xfId="0" applyNumberFormat="1" applyFont="1" applyBorder="1" applyAlignment="1">
      <alignment/>
    </xf>
    <xf numFmtId="3" fontId="12" fillId="0" borderId="40" xfId="0" applyNumberFormat="1" applyFont="1" applyBorder="1" applyAlignment="1">
      <alignment/>
    </xf>
    <xf numFmtId="3" fontId="12" fillId="35" borderId="41" xfId="0" applyNumberFormat="1" applyFont="1" applyFill="1" applyBorder="1" applyAlignment="1">
      <alignment horizontal="right"/>
    </xf>
    <xf numFmtId="0" fontId="5" fillId="0" borderId="18" xfId="0" applyFont="1" applyBorder="1" applyAlignment="1">
      <alignment vertical="center"/>
    </xf>
    <xf numFmtId="0" fontId="5" fillId="35" borderId="18" xfId="0" applyFont="1" applyFill="1" applyBorder="1" applyAlignment="1">
      <alignment vertical="center"/>
    </xf>
    <xf numFmtId="0" fontId="5" fillId="35" borderId="16" xfId="0" applyFont="1" applyFill="1" applyBorder="1" applyAlignment="1">
      <alignment vertical="center"/>
    </xf>
    <xf numFmtId="0" fontId="4" fillId="0" borderId="14" xfId="0" applyFont="1" applyBorder="1" applyAlignment="1">
      <alignment/>
    </xf>
    <xf numFmtId="0" fontId="4" fillId="0" borderId="14" xfId="0" applyFont="1" applyFill="1" applyBorder="1" applyAlignment="1">
      <alignment/>
    </xf>
    <xf numFmtId="0" fontId="4" fillId="0" borderId="17" xfId="0" applyFont="1" applyBorder="1" applyAlignment="1">
      <alignment/>
    </xf>
    <xf numFmtId="3" fontId="4" fillId="0" borderId="29" xfId="0" applyNumberFormat="1" applyFont="1" applyBorder="1" applyAlignment="1">
      <alignment vertical="center"/>
    </xf>
    <xf numFmtId="3" fontId="8" fillId="35" borderId="18" xfId="0" applyNumberFormat="1" applyFont="1" applyFill="1" applyBorder="1" applyAlignment="1">
      <alignment/>
    </xf>
    <xf numFmtId="3" fontId="5" fillId="35" borderId="18" xfId="0" applyNumberFormat="1" applyFont="1" applyFill="1" applyBorder="1" applyAlignment="1">
      <alignment/>
    </xf>
    <xf numFmtId="3" fontId="5" fillId="0" borderId="18" xfId="0" applyNumberFormat="1" applyFont="1" applyFill="1" applyBorder="1" applyAlignment="1">
      <alignment horizontal="right"/>
    </xf>
    <xf numFmtId="3" fontId="5" fillId="0" borderId="18" xfId="0" applyNumberFormat="1" applyFont="1" applyBorder="1" applyAlignment="1">
      <alignment/>
    </xf>
    <xf numFmtId="10" fontId="13" fillId="35" borderId="40" xfId="0" applyNumberFormat="1" applyFont="1" applyFill="1" applyBorder="1" applyAlignment="1">
      <alignment horizontal="right"/>
    </xf>
    <xf numFmtId="10" fontId="13" fillId="35" borderId="42" xfId="0" applyNumberFormat="1" applyFont="1" applyFill="1" applyBorder="1" applyAlignment="1">
      <alignment horizontal="right"/>
    </xf>
    <xf numFmtId="0" fontId="5" fillId="0" borderId="14" xfId="0" applyFont="1" applyBorder="1" applyAlignment="1">
      <alignment horizontal="left" wrapText="1"/>
    </xf>
    <xf numFmtId="3" fontId="5" fillId="0" borderId="15" xfId="0" applyNumberFormat="1" applyFont="1" applyFill="1" applyBorder="1" applyAlignment="1">
      <alignment horizontal="right"/>
    </xf>
    <xf numFmtId="0" fontId="5" fillId="0" borderId="14" xfId="0" applyFont="1" applyFill="1" applyBorder="1" applyAlignment="1">
      <alignment/>
    </xf>
    <xf numFmtId="3" fontId="5" fillId="0" borderId="15" xfId="0" applyNumberFormat="1" applyFont="1" applyBorder="1" applyAlignment="1">
      <alignment/>
    </xf>
    <xf numFmtId="0" fontId="5" fillId="0" borderId="14" xfId="0" applyFont="1" applyBorder="1" applyAlignment="1">
      <alignment/>
    </xf>
    <xf numFmtId="3" fontId="5" fillId="35" borderId="18" xfId="0" applyNumberFormat="1" applyFont="1" applyFill="1" applyBorder="1" applyAlignment="1">
      <alignment horizontal="right"/>
    </xf>
    <xf numFmtId="0" fontId="5" fillId="0" borderId="41" xfId="0" applyFont="1" applyBorder="1" applyAlignment="1">
      <alignment/>
    </xf>
    <xf numFmtId="3" fontId="5" fillId="0" borderId="39" xfId="0" applyNumberFormat="1" applyFont="1" applyBorder="1" applyAlignment="1">
      <alignment/>
    </xf>
    <xf numFmtId="3" fontId="5" fillId="0" borderId="43" xfId="0" applyNumberFormat="1" applyFont="1" applyBorder="1" applyAlignment="1">
      <alignment/>
    </xf>
    <xf numFmtId="3" fontId="5" fillId="35" borderId="43" xfId="0" applyNumberFormat="1" applyFont="1" applyFill="1" applyBorder="1" applyAlignment="1">
      <alignment/>
    </xf>
    <xf numFmtId="0" fontId="5" fillId="0" borderId="37" xfId="0" applyFont="1" applyBorder="1" applyAlignment="1">
      <alignment vertical="center"/>
    </xf>
    <xf numFmtId="0" fontId="5" fillId="0" borderId="37" xfId="0" applyFont="1" applyBorder="1" applyAlignment="1">
      <alignment/>
    </xf>
    <xf numFmtId="3" fontId="5" fillId="0" borderId="44" xfId="0" applyNumberFormat="1" applyFont="1" applyBorder="1" applyAlignment="1">
      <alignment/>
    </xf>
    <xf numFmtId="3" fontId="5" fillId="35" borderId="44" xfId="0" applyNumberFormat="1" applyFont="1" applyFill="1" applyBorder="1" applyAlignment="1">
      <alignment/>
    </xf>
    <xf numFmtId="10" fontId="13" fillId="35" borderId="26" xfId="0" applyNumberFormat="1" applyFont="1" applyFill="1" applyBorder="1" applyAlignment="1">
      <alignment horizontal="right"/>
    </xf>
    <xf numFmtId="10" fontId="13" fillId="35" borderId="45" xfId="0" applyNumberFormat="1" applyFont="1" applyFill="1" applyBorder="1" applyAlignment="1">
      <alignment horizontal="right"/>
    </xf>
    <xf numFmtId="3" fontId="5" fillId="0" borderId="46" xfId="0" applyNumberFormat="1" applyFont="1" applyBorder="1" applyAlignment="1">
      <alignment/>
    </xf>
    <xf numFmtId="3" fontId="5" fillId="35" borderId="46" xfId="0" applyNumberFormat="1" applyFont="1" applyFill="1" applyBorder="1" applyAlignment="1">
      <alignment/>
    </xf>
    <xf numFmtId="3" fontId="5" fillId="0" borderId="47" xfId="0" applyNumberFormat="1" applyFont="1" applyBorder="1" applyAlignment="1">
      <alignment/>
    </xf>
    <xf numFmtId="0" fontId="5" fillId="0" borderId="46" xfId="0" applyFont="1" applyBorder="1" applyAlignment="1">
      <alignment/>
    </xf>
    <xf numFmtId="0" fontId="5" fillId="0" borderId="47" xfId="0" applyFont="1" applyBorder="1" applyAlignment="1">
      <alignment/>
    </xf>
    <xf numFmtId="0" fontId="71" fillId="0" borderId="48" xfId="0" applyFont="1" applyFill="1" applyBorder="1" applyAlignment="1">
      <alignment horizontal="left" vertical="top" wrapText="1"/>
    </xf>
    <xf numFmtId="227" fontId="5" fillId="0" borderId="20" xfId="50" applyNumberFormat="1" applyFont="1" applyFill="1" applyBorder="1" applyAlignment="1">
      <alignment/>
    </xf>
    <xf numFmtId="0" fontId="71" fillId="0" borderId="49" xfId="0" applyFont="1" applyFill="1" applyBorder="1" applyAlignment="1">
      <alignment horizontal="left" vertical="top" wrapText="1"/>
    </xf>
    <xf numFmtId="227" fontId="5" fillId="0" borderId="18" xfId="50" applyNumberFormat="1" applyFont="1" applyFill="1" applyBorder="1" applyAlignment="1">
      <alignment/>
    </xf>
    <xf numFmtId="0" fontId="71" fillId="0" borderId="50" xfId="0" applyFont="1" applyFill="1" applyBorder="1" applyAlignment="1">
      <alignment horizontal="left" vertical="top" wrapText="1"/>
    </xf>
    <xf numFmtId="0" fontId="71" fillId="0" borderId="51" xfId="0" applyFont="1" applyFill="1" applyBorder="1" applyAlignment="1">
      <alignment horizontal="left" vertical="top" wrapText="1"/>
    </xf>
    <xf numFmtId="227" fontId="5" fillId="0" borderId="19" xfId="50" applyNumberFormat="1" applyFont="1" applyFill="1" applyBorder="1" applyAlignment="1">
      <alignment/>
    </xf>
    <xf numFmtId="3" fontId="10" fillId="41" borderId="18" xfId="55" applyNumberFormat="1" applyFont="1" applyFill="1" applyBorder="1">
      <alignment/>
      <protection/>
    </xf>
    <xf numFmtId="3" fontId="9" fillId="41" borderId="18" xfId="55" applyNumberFormat="1" applyFont="1" applyFill="1" applyBorder="1">
      <alignment/>
      <protection/>
    </xf>
    <xf numFmtId="3" fontId="4" fillId="41" borderId="18" xfId="55" applyNumberFormat="1" applyFont="1" applyFill="1" applyBorder="1">
      <alignment/>
      <protection/>
    </xf>
    <xf numFmtId="3" fontId="10" fillId="35" borderId="18" xfId="55" applyNumberFormat="1" applyFont="1" applyFill="1" applyBorder="1">
      <alignment/>
      <protection/>
    </xf>
    <xf numFmtId="3" fontId="10" fillId="0" borderId="18" xfId="0" applyNumberFormat="1" applyFont="1" applyFill="1" applyBorder="1" applyAlignment="1">
      <alignment/>
    </xf>
    <xf numFmtId="3" fontId="9" fillId="0" borderId="18" xfId="55" applyNumberFormat="1" applyFont="1" applyFill="1" applyBorder="1">
      <alignment/>
      <protection/>
    </xf>
    <xf numFmtId="3" fontId="0" fillId="0" borderId="18" xfId="0" applyNumberFormat="1" applyFont="1" applyFill="1" applyBorder="1" applyAlignment="1">
      <alignment/>
    </xf>
    <xf numFmtId="3" fontId="10" fillId="19" borderId="18" xfId="0" applyNumberFormat="1" applyFont="1" applyFill="1" applyBorder="1" applyAlignment="1">
      <alignment/>
    </xf>
    <xf numFmtId="3" fontId="10" fillId="19" borderId="18" xfId="55" applyNumberFormat="1" applyFont="1" applyFill="1" applyBorder="1">
      <alignment/>
      <protection/>
    </xf>
    <xf numFmtId="3" fontId="0" fillId="19" borderId="18" xfId="0" applyNumberFormat="1" applyFont="1" applyFill="1" applyBorder="1" applyAlignment="1">
      <alignment/>
    </xf>
    <xf numFmtId="3" fontId="0" fillId="19" borderId="18" xfId="55" applyNumberFormat="1" applyFont="1" applyFill="1" applyBorder="1">
      <alignment/>
      <protection/>
    </xf>
    <xf numFmtId="3" fontId="9" fillId="19" borderId="18" xfId="55" applyNumberFormat="1" applyFont="1" applyFill="1" applyBorder="1">
      <alignment/>
      <protection/>
    </xf>
    <xf numFmtId="0" fontId="72" fillId="0" borderId="0" xfId="0" applyFont="1" applyAlignment="1">
      <alignment horizontal="center"/>
    </xf>
    <xf numFmtId="15" fontId="72" fillId="0" borderId="0" xfId="0" applyNumberFormat="1" applyFont="1" applyAlignment="1">
      <alignment horizontal="center"/>
    </xf>
    <xf numFmtId="0" fontId="67" fillId="0" borderId="18" xfId="0" applyFont="1" applyBorder="1" applyAlignment="1">
      <alignment horizontal="center"/>
    </xf>
    <xf numFmtId="0" fontId="72" fillId="0" borderId="18" xfId="0" applyFont="1" applyBorder="1" applyAlignment="1">
      <alignment horizontal="center" vertical="center" wrapText="1"/>
    </xf>
    <xf numFmtId="0" fontId="72" fillId="0" borderId="18" xfId="0" applyFont="1" applyBorder="1" applyAlignment="1">
      <alignment horizontal="center" vertical="center"/>
    </xf>
    <xf numFmtId="191" fontId="72" fillId="0" borderId="18" xfId="48" applyFont="1" applyBorder="1" applyAlignment="1">
      <alignment horizontal="center" vertical="center" wrapText="1"/>
    </xf>
    <xf numFmtId="191" fontId="72" fillId="0" borderId="18" xfId="48" applyFont="1" applyBorder="1" applyAlignment="1">
      <alignment horizontal="center" vertical="center"/>
    </xf>
    <xf numFmtId="0" fontId="0" fillId="0" borderId="18" xfId="0" applyBorder="1" applyAlignment="1">
      <alignment vertical="center" wrapText="1"/>
    </xf>
    <xf numFmtId="0" fontId="0" fillId="0" borderId="18" xfId="0" applyBorder="1" applyAlignment="1">
      <alignment horizontal="center"/>
    </xf>
    <xf numFmtId="191" fontId="0" fillId="0" borderId="18" xfId="48" applyFont="1" applyBorder="1" applyAlignment="1">
      <alignment horizontal="center"/>
    </xf>
    <xf numFmtId="190" fontId="72" fillId="0" borderId="18" xfId="51" applyFont="1" applyBorder="1" applyAlignment="1">
      <alignment horizontal="center" vertical="center"/>
    </xf>
    <xf numFmtId="14" fontId="0" fillId="42" borderId="18" xfId="0" applyNumberFormat="1" applyFill="1" applyBorder="1" applyAlignment="1">
      <alignment horizontal="center"/>
    </xf>
    <xf numFmtId="0" fontId="0" fillId="42" borderId="18" xfId="0" applyFill="1" applyBorder="1" applyAlignment="1">
      <alignment horizontal="center"/>
    </xf>
    <xf numFmtId="190" fontId="0" fillId="42" borderId="18" xfId="51" applyFont="1" applyFill="1" applyBorder="1" applyAlignment="1">
      <alignment horizontal="center"/>
    </xf>
    <xf numFmtId="0" fontId="0" fillId="5" borderId="52" xfId="0" applyFill="1" applyBorder="1" applyAlignment="1">
      <alignment horizontal="center" vertical="center" wrapText="1"/>
    </xf>
    <xf numFmtId="14" fontId="0" fillId="5" borderId="18" xfId="0" applyNumberFormat="1" applyFill="1" applyBorder="1" applyAlignment="1">
      <alignment horizontal="center"/>
    </xf>
    <xf numFmtId="0" fontId="0" fillId="5" borderId="18" xfId="0" applyFill="1" applyBorder="1" applyAlignment="1">
      <alignment horizontal="center"/>
    </xf>
    <xf numFmtId="190" fontId="0" fillId="5" borderId="18" xfId="51" applyFont="1" applyFill="1" applyBorder="1" applyAlignment="1">
      <alignment horizontal="center"/>
    </xf>
    <xf numFmtId="14" fontId="0" fillId="13" borderId="18" xfId="0" applyNumberFormat="1" applyFill="1" applyBorder="1" applyAlignment="1">
      <alignment horizontal="center"/>
    </xf>
    <xf numFmtId="0" fontId="0" fillId="13" borderId="18" xfId="0" applyFill="1" applyBorder="1" applyAlignment="1">
      <alignment horizontal="center"/>
    </xf>
    <xf numFmtId="0" fontId="0" fillId="13" borderId="18" xfId="0" applyFill="1" applyBorder="1" applyAlignment="1">
      <alignment horizontal="center" vertical="center"/>
    </xf>
    <xf numFmtId="14" fontId="0" fillId="13" borderId="18" xfId="0" applyNumberFormat="1" applyFill="1" applyBorder="1" applyAlignment="1">
      <alignment horizontal="center" vertical="center"/>
    </xf>
    <xf numFmtId="190" fontId="0" fillId="13" borderId="18" xfId="51" applyFont="1" applyFill="1" applyBorder="1" applyAlignment="1">
      <alignment horizontal="center" vertical="center"/>
    </xf>
    <xf numFmtId="190" fontId="0" fillId="13" borderId="18" xfId="51" applyFont="1" applyFill="1" applyBorder="1" applyAlignment="1">
      <alignment horizontal="center"/>
    </xf>
    <xf numFmtId="14" fontId="0" fillId="16" borderId="18" xfId="0" applyNumberFormat="1" applyFill="1" applyBorder="1" applyAlignment="1">
      <alignment horizontal="center"/>
    </xf>
    <xf numFmtId="0" fontId="0" fillId="16" borderId="18" xfId="0" applyFill="1" applyBorder="1" applyAlignment="1">
      <alignment horizontal="center"/>
    </xf>
    <xf numFmtId="190" fontId="0" fillId="16" borderId="18" xfId="51" applyFont="1" applyFill="1" applyBorder="1" applyAlignment="1">
      <alignment horizontal="center"/>
    </xf>
    <xf numFmtId="0" fontId="67" fillId="16" borderId="18" xfId="0" applyFont="1" applyFill="1" applyBorder="1" applyAlignment="1">
      <alignment horizontal="center"/>
    </xf>
    <xf numFmtId="190" fontId="67" fillId="16" borderId="18" xfId="51" applyFont="1" applyFill="1" applyBorder="1" applyAlignment="1">
      <alignment horizontal="center"/>
    </xf>
    <xf numFmtId="0" fontId="0" fillId="43" borderId="18" xfId="0" applyFill="1" applyBorder="1" applyAlignment="1">
      <alignment horizontal="center" vertical="center" wrapText="1"/>
    </xf>
    <xf numFmtId="0" fontId="0" fillId="43" borderId="18" xfId="0" applyFill="1" applyBorder="1" applyAlignment="1">
      <alignment/>
    </xf>
    <xf numFmtId="14" fontId="0" fillId="5" borderId="18" xfId="0" applyNumberFormat="1" applyFill="1" applyBorder="1" applyAlignment="1">
      <alignment horizontal="center" vertical="center"/>
    </xf>
    <xf numFmtId="0" fontId="0" fillId="5" borderId="18" xfId="0" applyFill="1" applyBorder="1" applyAlignment="1">
      <alignment horizontal="center" vertical="center"/>
    </xf>
    <xf numFmtId="190" fontId="0" fillId="5" borderId="18" xfId="51" applyFont="1" applyFill="1" applyBorder="1" applyAlignment="1">
      <alignment horizontal="center" vertical="center"/>
    </xf>
    <xf numFmtId="190" fontId="0" fillId="0" borderId="0" xfId="0" applyNumberFormat="1" applyAlignment="1">
      <alignment/>
    </xf>
    <xf numFmtId="0" fontId="5"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29"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horizontal="center"/>
    </xf>
    <xf numFmtId="0" fontId="4" fillId="0" borderId="29"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5" fillId="0" borderId="29"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60" xfId="0" applyFont="1" applyBorder="1" applyAlignment="1">
      <alignment horizontal="justify" vertical="center" wrapText="1"/>
    </xf>
    <xf numFmtId="0" fontId="5" fillId="0" borderId="58" xfId="0" applyFont="1" applyBorder="1" applyAlignment="1">
      <alignment horizontal="justify"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4" fillId="0" borderId="51" xfId="0" applyFont="1" applyBorder="1" applyAlignment="1">
      <alignment horizontal="left"/>
    </xf>
    <xf numFmtId="0" fontId="4" fillId="0" borderId="61" xfId="0" applyFont="1" applyBorder="1" applyAlignment="1">
      <alignment horizontal="left"/>
    </xf>
    <xf numFmtId="0" fontId="4" fillId="0" borderId="18" xfId="0" applyFont="1" applyBorder="1" applyAlignment="1">
      <alignment horizontal="center" vertical="center"/>
    </xf>
    <xf numFmtId="0" fontId="5" fillId="41" borderId="53" xfId="0" applyFont="1" applyFill="1" applyBorder="1" applyAlignment="1">
      <alignment horizontal="justify" vertical="center" wrapText="1"/>
    </xf>
    <xf numFmtId="0" fontId="5" fillId="41" borderId="54" xfId="0" applyFont="1" applyFill="1" applyBorder="1" applyAlignment="1">
      <alignment horizontal="justify" vertical="center" wrapText="1"/>
    </xf>
    <xf numFmtId="0" fontId="5" fillId="41" borderId="55" xfId="0" applyFont="1" applyFill="1" applyBorder="1" applyAlignment="1">
      <alignment horizontal="justify"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3" xfId="0" applyFont="1" applyBorder="1" applyAlignment="1">
      <alignment horizontal="justify" vertical="center" wrapText="1"/>
    </xf>
    <xf numFmtId="0" fontId="5" fillId="0" borderId="53" xfId="0" applyFont="1" applyFill="1" applyBorder="1" applyAlignment="1">
      <alignment horizontal="justify" vertical="top" wrapText="1"/>
    </xf>
    <xf numFmtId="0" fontId="4" fillId="0" borderId="54" xfId="0" applyFont="1" applyFill="1" applyBorder="1" applyAlignment="1">
      <alignment horizontal="justify" vertical="top" wrapText="1"/>
    </xf>
    <xf numFmtId="0" fontId="4" fillId="0" borderId="55" xfId="0" applyFont="1" applyFill="1" applyBorder="1" applyAlignment="1">
      <alignment horizontal="justify" vertical="top" wrapText="1"/>
    </xf>
    <xf numFmtId="0" fontId="5" fillId="0" borderId="58" xfId="0" applyFont="1" applyFill="1" applyBorder="1" applyAlignment="1">
      <alignment horizontal="justify" vertical="top" wrapText="1"/>
    </xf>
    <xf numFmtId="0" fontId="4" fillId="0" borderId="59" xfId="0" applyFont="1" applyFill="1" applyBorder="1" applyAlignment="1">
      <alignment horizontal="justify" vertical="top" wrapText="1"/>
    </xf>
    <xf numFmtId="0" fontId="4" fillId="0" borderId="60" xfId="0" applyFont="1" applyFill="1" applyBorder="1" applyAlignment="1">
      <alignment horizontal="justify" vertical="top" wrapText="1"/>
    </xf>
    <xf numFmtId="0" fontId="4" fillId="0" borderId="62" xfId="0" applyFont="1" applyBorder="1" applyAlignment="1">
      <alignment horizontal="left"/>
    </xf>
    <xf numFmtId="0" fontId="4" fillId="0" borderId="19" xfId="0" applyFont="1" applyBorder="1" applyAlignment="1">
      <alignment horizontal="left"/>
    </xf>
    <xf numFmtId="0" fontId="4" fillId="0" borderId="28" xfId="0" applyFont="1" applyBorder="1" applyAlignment="1">
      <alignment horizontal="left"/>
    </xf>
    <xf numFmtId="0" fontId="4" fillId="0" borderId="15" xfId="0" applyFont="1" applyBorder="1" applyAlignment="1">
      <alignment horizontal="left"/>
    </xf>
    <xf numFmtId="0" fontId="4" fillId="0" borderId="18" xfId="0" applyFont="1" applyBorder="1" applyAlignment="1">
      <alignment horizontal="left"/>
    </xf>
    <xf numFmtId="0" fontId="4" fillId="0" borderId="16" xfId="0" applyFont="1" applyBorder="1" applyAlignment="1">
      <alignment horizontal="left"/>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29" xfId="0" applyFont="1" applyBorder="1" applyAlignment="1">
      <alignment horizontal="center" vertical="center"/>
    </xf>
    <xf numFmtId="0" fontId="4" fillId="0" borderId="57" xfId="0" applyFont="1" applyBorder="1" applyAlignment="1">
      <alignment horizontal="center" vertical="center"/>
    </xf>
    <xf numFmtId="0" fontId="4" fillId="0" borderId="63" xfId="0" applyFont="1" applyBorder="1" applyAlignment="1">
      <alignment horizontal="left"/>
    </xf>
    <xf numFmtId="0" fontId="4" fillId="0" borderId="64" xfId="0" applyFont="1" applyBorder="1" applyAlignment="1">
      <alignment horizontal="left"/>
    </xf>
    <xf numFmtId="0" fontId="4" fillId="0" borderId="49" xfId="0" applyFont="1" applyBorder="1" applyAlignment="1">
      <alignment horizontal="left"/>
    </xf>
    <xf numFmtId="0" fontId="4" fillId="0" borderId="38" xfId="0" applyFont="1" applyBorder="1" applyAlignment="1">
      <alignment horizontal="left"/>
    </xf>
    <xf numFmtId="0" fontId="4" fillId="0" borderId="20" xfId="0" applyFont="1" applyBorder="1" applyAlignment="1">
      <alignment horizontal="left"/>
    </xf>
    <xf numFmtId="0" fontId="4" fillId="0" borderId="27" xfId="0" applyFont="1" applyBorder="1" applyAlignment="1">
      <alignment horizontal="left"/>
    </xf>
    <xf numFmtId="0" fontId="4" fillId="0" borderId="0" xfId="0" applyFont="1" applyBorder="1" applyAlignment="1">
      <alignment horizontal="center" wrapText="1"/>
    </xf>
    <xf numFmtId="0" fontId="73" fillId="0" borderId="0" xfId="0" applyFont="1" applyBorder="1" applyAlignment="1">
      <alignment horizontal="center" wrapText="1"/>
    </xf>
    <xf numFmtId="0" fontId="73" fillId="0" borderId="23" xfId="0" applyFont="1" applyBorder="1" applyAlignment="1">
      <alignment horizontal="center" wrapText="1"/>
    </xf>
    <xf numFmtId="0" fontId="73" fillId="0" borderId="56" xfId="0" applyFont="1" applyBorder="1" applyAlignment="1">
      <alignment horizontal="center" wrapText="1"/>
    </xf>
    <xf numFmtId="0" fontId="73" fillId="0" borderId="57" xfId="0" applyFont="1" applyBorder="1" applyAlignment="1">
      <alignment horizontal="center" wrapText="1"/>
    </xf>
    <xf numFmtId="0" fontId="4" fillId="0" borderId="36" xfId="0" applyFont="1" applyBorder="1" applyAlignment="1">
      <alignment horizontal="center" vertical="center"/>
    </xf>
    <xf numFmtId="0" fontId="4" fillId="0" borderId="65" xfId="0" applyFont="1" applyBorder="1" applyAlignment="1">
      <alignment horizontal="center" vertical="center"/>
    </xf>
    <xf numFmtId="0" fontId="4" fillId="23" borderId="58" xfId="0" applyFont="1" applyFill="1" applyBorder="1" applyAlignment="1">
      <alignment horizontal="center" vertical="center" wrapText="1"/>
    </xf>
    <xf numFmtId="0" fontId="4" fillId="23" borderId="59" xfId="0" applyFont="1" applyFill="1" applyBorder="1" applyAlignment="1">
      <alignment horizontal="center" vertical="center" wrapText="1"/>
    </xf>
    <xf numFmtId="0" fontId="4" fillId="23" borderId="60" xfId="0" applyFont="1" applyFill="1" applyBorder="1" applyAlignment="1">
      <alignment horizontal="center" vertical="center" wrapText="1"/>
    </xf>
    <xf numFmtId="0" fontId="4" fillId="0" borderId="59" xfId="0" applyFont="1" applyBorder="1" applyAlignment="1">
      <alignment horizontal="right"/>
    </xf>
    <xf numFmtId="0" fontId="4" fillId="0" borderId="60" xfId="0" applyFont="1" applyBorder="1" applyAlignment="1">
      <alignment horizontal="right"/>
    </xf>
    <xf numFmtId="0" fontId="16" fillId="0" borderId="58" xfId="0" applyFont="1" applyBorder="1" applyAlignment="1">
      <alignment horizontal="left"/>
    </xf>
    <xf numFmtId="0" fontId="16" fillId="0" borderId="59" xfId="0" applyFont="1" applyBorder="1" applyAlignment="1">
      <alignment horizontal="left"/>
    </xf>
    <xf numFmtId="0" fontId="16" fillId="0" borderId="60" xfId="0" applyFont="1" applyBorder="1" applyAlignment="1">
      <alignment horizontal="lef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8" fillId="39" borderId="66" xfId="0" applyFont="1" applyFill="1" applyBorder="1" applyAlignment="1">
      <alignment horizontal="center" vertical="center" wrapText="1"/>
    </xf>
    <xf numFmtId="0" fontId="8" fillId="39" borderId="32" xfId="0" applyFont="1" applyFill="1" applyBorder="1" applyAlignment="1">
      <alignment horizontal="center" vertical="center" wrapText="1"/>
    </xf>
    <xf numFmtId="0" fontId="8" fillId="39" borderId="33" xfId="0" applyFont="1" applyFill="1" applyBorder="1" applyAlignment="1">
      <alignment horizontal="center" vertical="center" wrapText="1"/>
    </xf>
    <xf numFmtId="0" fontId="8" fillId="39" borderId="26" xfId="0" applyFont="1" applyFill="1" applyBorder="1" applyAlignment="1">
      <alignment vertical="center" wrapText="1"/>
    </xf>
    <xf numFmtId="0" fontId="8" fillId="39" borderId="67" xfId="0" applyFont="1" applyFill="1" applyBorder="1" applyAlignment="1">
      <alignment vertical="center" wrapText="1"/>
    </xf>
    <xf numFmtId="0" fontId="8" fillId="39" borderId="34" xfId="0" applyFont="1" applyFill="1" applyBorder="1" applyAlignment="1">
      <alignment vertical="center" wrapText="1"/>
    </xf>
    <xf numFmtId="0" fontId="8" fillId="39" borderId="26" xfId="0" applyFont="1" applyFill="1" applyBorder="1" applyAlignment="1">
      <alignment horizontal="center" vertical="center" wrapText="1"/>
    </xf>
    <xf numFmtId="0" fontId="8" fillId="39" borderId="67" xfId="0" applyFont="1" applyFill="1" applyBorder="1" applyAlignment="1">
      <alignment horizontal="center" vertical="center" wrapText="1"/>
    </xf>
    <xf numFmtId="0" fontId="8" fillId="39" borderId="52" xfId="0" applyFont="1" applyFill="1" applyBorder="1" applyAlignment="1">
      <alignment horizontal="center" vertical="center" wrapText="1"/>
    </xf>
    <xf numFmtId="0" fontId="8" fillId="39" borderId="34" xfId="0" applyFont="1" applyFill="1" applyBorder="1" applyAlignment="1">
      <alignment horizontal="center" vertical="center" wrapText="1"/>
    </xf>
    <xf numFmtId="0" fontId="8" fillId="39" borderId="45" xfId="0" applyFont="1" applyFill="1" applyBorder="1" applyAlignment="1">
      <alignment horizontal="center" vertical="center" wrapText="1"/>
    </xf>
    <xf numFmtId="0" fontId="8" fillId="39" borderId="68" xfId="0" applyFont="1" applyFill="1" applyBorder="1" applyAlignment="1">
      <alignment horizontal="center" vertical="center" wrapText="1"/>
    </xf>
    <xf numFmtId="0" fontId="8" fillId="39" borderId="69" xfId="0" applyFont="1" applyFill="1" applyBorder="1" applyAlignment="1">
      <alignment horizontal="center" vertical="center" wrapText="1"/>
    </xf>
    <xf numFmtId="4" fontId="11" fillId="39" borderId="66" xfId="0" applyNumberFormat="1" applyFont="1" applyFill="1" applyBorder="1" applyAlignment="1">
      <alignment horizontal="center" vertical="center" wrapText="1"/>
    </xf>
    <xf numFmtId="4" fontId="11" fillId="39" borderId="32" xfId="0" applyNumberFormat="1" applyFont="1" applyFill="1" applyBorder="1" applyAlignment="1">
      <alignment horizontal="center" vertical="center" wrapText="1"/>
    </xf>
    <xf numFmtId="4" fontId="11" fillId="39" borderId="11" xfId="0" applyNumberFormat="1" applyFont="1" applyFill="1" applyBorder="1" applyAlignment="1">
      <alignment horizontal="center" vertical="center" wrapText="1"/>
    </xf>
    <xf numFmtId="4" fontId="11" fillId="39" borderId="45" xfId="0" applyNumberFormat="1" applyFont="1" applyFill="1" applyBorder="1" applyAlignment="1">
      <alignment horizontal="center" vertical="center" wrapText="1"/>
    </xf>
    <xf numFmtId="4" fontId="11" fillId="39" borderId="68" xfId="0" applyNumberFormat="1" applyFont="1" applyFill="1" applyBorder="1" applyAlignment="1">
      <alignment horizontal="center" vertical="center" wrapText="1"/>
    </xf>
    <xf numFmtId="4" fontId="11" fillId="39" borderId="70" xfId="0" applyNumberFormat="1" applyFont="1" applyFill="1" applyBorder="1" applyAlignment="1">
      <alignment horizontal="center" vertical="center" wrapText="1"/>
    </xf>
    <xf numFmtId="0" fontId="11" fillId="0" borderId="41" xfId="0" applyFont="1" applyBorder="1" applyAlignment="1">
      <alignment horizontal="center"/>
    </xf>
    <xf numFmtId="0" fontId="11" fillId="0" borderId="43" xfId="0" applyFont="1" applyBorder="1" applyAlignment="1">
      <alignment horizontal="center"/>
    </xf>
    <xf numFmtId="0" fontId="11" fillId="0" borderId="71" xfId="0" applyFont="1" applyBorder="1" applyAlignment="1">
      <alignment horizontal="center"/>
    </xf>
    <xf numFmtId="0" fontId="11" fillId="0" borderId="12" xfId="0" applyFont="1" applyBorder="1" applyAlignment="1">
      <alignment horizontal="center"/>
    </xf>
    <xf numFmtId="0" fontId="11" fillId="0" borderId="72" xfId="0"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horizontal="center"/>
    </xf>
    <xf numFmtId="0" fontId="11" fillId="0" borderId="73" xfId="0" applyFont="1" applyBorder="1" applyAlignment="1">
      <alignment horizontal="center"/>
    </xf>
    <xf numFmtId="0" fontId="11" fillId="0" borderId="35" xfId="0" applyFont="1" applyBorder="1" applyAlignment="1">
      <alignment horizontal="center"/>
    </xf>
    <xf numFmtId="0" fontId="11" fillId="0" borderId="50" xfId="0" applyFont="1" applyBorder="1" applyAlignment="1">
      <alignment horizontal="center"/>
    </xf>
    <xf numFmtId="0" fontId="11" fillId="0" borderId="74" xfId="0" applyFont="1" applyBorder="1" applyAlignment="1">
      <alignment horizontal="center"/>
    </xf>
    <xf numFmtId="0" fontId="11" fillId="0" borderId="10" xfId="0" applyFont="1" applyBorder="1" applyAlignment="1">
      <alignment horizontal="center"/>
    </xf>
    <xf numFmtId="0" fontId="11" fillId="0" borderId="23" xfId="0" applyFont="1" applyBorder="1" applyAlignment="1">
      <alignment horizontal="center"/>
    </xf>
    <xf numFmtId="0" fontId="11" fillId="0" borderId="75" xfId="0" applyFont="1" applyBorder="1" applyAlignment="1">
      <alignment horizontal="center"/>
    </xf>
    <xf numFmtId="0" fontId="11" fillId="0" borderId="13" xfId="0" applyFont="1" applyBorder="1" applyAlignment="1">
      <alignment horizontal="center"/>
    </xf>
    <xf numFmtId="0" fontId="11" fillId="0" borderId="29" xfId="0" applyFont="1" applyBorder="1" applyAlignment="1">
      <alignment horizontal="center"/>
    </xf>
    <xf numFmtId="0" fontId="11" fillId="0" borderId="76" xfId="0" applyFont="1" applyBorder="1" applyAlignment="1">
      <alignment horizontal="center"/>
    </xf>
    <xf numFmtId="0" fontId="69" fillId="0" borderId="41"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74" xfId="0" applyFont="1" applyBorder="1" applyAlignment="1">
      <alignment horizontal="center" vertical="center" wrapText="1"/>
    </xf>
    <xf numFmtId="0" fontId="69" fillId="0" borderId="77"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4" fillId="0" borderId="40" xfId="0" applyFont="1" applyBorder="1" applyAlignment="1">
      <alignment horizontal="center" vertical="center"/>
    </xf>
    <xf numFmtId="0" fontId="4" fillId="0" borderId="52" xfId="0" applyFont="1" applyBorder="1" applyAlignment="1">
      <alignment horizontal="center" vertical="center"/>
    </xf>
    <xf numFmtId="0" fontId="4" fillId="23" borderId="14" xfId="0" applyFont="1" applyFill="1" applyBorder="1" applyAlignment="1">
      <alignment horizontal="center" vertical="center" wrapText="1"/>
    </xf>
    <xf numFmtId="0" fontId="4" fillId="23" borderId="38" xfId="0" applyFont="1" applyFill="1" applyBorder="1" applyAlignment="1">
      <alignment horizontal="center" vertical="center" wrapText="1"/>
    </xf>
    <xf numFmtId="0" fontId="4" fillId="23" borderId="37" xfId="0" applyFont="1" applyFill="1" applyBorder="1" applyAlignment="1">
      <alignment horizontal="center" vertical="center" wrapText="1"/>
    </xf>
    <xf numFmtId="0" fontId="8" fillId="0" borderId="78" xfId="0" applyFont="1" applyBorder="1" applyAlignment="1">
      <alignment horizontal="left"/>
    </xf>
    <xf numFmtId="0" fontId="8" fillId="0" borderId="17" xfId="0" applyFont="1" applyBorder="1" applyAlignment="1">
      <alignment horizontal="left"/>
    </xf>
    <xf numFmtId="0" fontId="8" fillId="0" borderId="61" xfId="0" applyFont="1" applyBorder="1" applyAlignment="1">
      <alignment horizontal="left"/>
    </xf>
    <xf numFmtId="0" fontId="8" fillId="0" borderId="46" xfId="0" applyFont="1" applyBorder="1" applyAlignment="1">
      <alignment horizontal="left"/>
    </xf>
    <xf numFmtId="0" fontId="11" fillId="39" borderId="32" xfId="0" applyFont="1" applyFill="1" applyBorder="1" applyAlignment="1">
      <alignment horizontal="center" vertical="center" wrapText="1" shrinkToFit="1"/>
    </xf>
    <xf numFmtId="0" fontId="11" fillId="39" borderId="11" xfId="0" applyFont="1" applyFill="1" applyBorder="1" applyAlignment="1">
      <alignment horizontal="center" vertical="center" wrapText="1" shrinkToFit="1"/>
    </xf>
    <xf numFmtId="0" fontId="11" fillId="39" borderId="79" xfId="0" applyFont="1" applyFill="1" applyBorder="1" applyAlignment="1">
      <alignment horizontal="center" vertical="center" wrapText="1"/>
    </xf>
    <xf numFmtId="0" fontId="11" fillId="39" borderId="71" xfId="0" applyFont="1" applyFill="1" applyBorder="1" applyAlignment="1">
      <alignment horizontal="center" vertical="center" wrapText="1"/>
    </xf>
    <xf numFmtId="0" fontId="11" fillId="39" borderId="63"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1" fillId="39" borderId="64" xfId="0" applyFont="1" applyFill="1" applyBorder="1" applyAlignment="1">
      <alignment horizontal="center" vertical="center" wrapText="1"/>
    </xf>
    <xf numFmtId="0" fontId="11" fillId="39" borderId="15" xfId="0" applyFont="1" applyFill="1" applyBorder="1" applyAlignment="1">
      <alignment horizontal="center" vertical="center" wrapText="1"/>
    </xf>
    <xf numFmtId="0" fontId="11" fillId="39" borderId="18" xfId="0" applyFont="1" applyFill="1" applyBorder="1" applyAlignment="1">
      <alignment horizontal="center" vertical="center" wrapText="1"/>
    </xf>
    <xf numFmtId="0" fontId="11" fillId="39" borderId="14" xfId="0" applyFont="1" applyFill="1" applyBorder="1" applyAlignment="1">
      <alignment horizontal="center" vertical="center" wrapText="1"/>
    </xf>
    <xf numFmtId="0" fontId="11" fillId="39" borderId="27" xfId="0" applyFont="1" applyFill="1" applyBorder="1" applyAlignment="1">
      <alignment horizontal="center" vertical="center" wrapText="1"/>
    </xf>
    <xf numFmtId="0" fontId="11" fillId="39" borderId="16" xfId="0" applyFont="1" applyFill="1" applyBorder="1" applyAlignment="1">
      <alignment horizontal="center" vertical="center" wrapText="1"/>
    </xf>
    <xf numFmtId="0" fontId="5" fillId="0" borderId="0" xfId="0" applyFont="1" applyBorder="1" applyAlignment="1">
      <alignment horizontal="left"/>
    </xf>
    <xf numFmtId="0" fontId="5" fillId="0" borderId="71" xfId="0" applyFont="1" applyBorder="1" applyAlignment="1">
      <alignment horizontal="right"/>
    </xf>
    <xf numFmtId="0" fontId="5" fillId="0" borderId="35" xfId="0" applyFont="1" applyBorder="1" applyAlignment="1">
      <alignment horizontal="right"/>
    </xf>
    <xf numFmtId="0" fontId="5" fillId="0" borderId="12" xfId="0" applyFont="1" applyBorder="1" applyAlignment="1">
      <alignment horizontal="right"/>
    </xf>
    <xf numFmtId="0" fontId="4" fillId="0" borderId="10" xfId="0" applyFont="1" applyBorder="1" applyAlignment="1">
      <alignment/>
    </xf>
    <xf numFmtId="0" fontId="4" fillId="0" borderId="0" xfId="0" applyFont="1" applyBorder="1" applyAlignment="1">
      <alignment/>
    </xf>
    <xf numFmtId="0" fontId="74" fillId="0" borderId="0" xfId="0" applyFont="1" applyBorder="1" applyAlignment="1">
      <alignment horizontal="center" wrapText="1"/>
    </xf>
    <xf numFmtId="0" fontId="74" fillId="0" borderId="23" xfId="0" applyFont="1" applyBorder="1" applyAlignment="1">
      <alignment horizontal="center" wrapText="1"/>
    </xf>
    <xf numFmtId="0" fontId="74" fillId="0" borderId="56" xfId="0" applyFont="1" applyBorder="1" applyAlignment="1">
      <alignment horizontal="center" wrapText="1"/>
    </xf>
    <xf numFmtId="0" fontId="74" fillId="0" borderId="57" xfId="0" applyFont="1" applyBorder="1" applyAlignment="1">
      <alignment horizontal="center" wrapText="1"/>
    </xf>
    <xf numFmtId="0" fontId="5" fillId="0" borderId="15" xfId="0" applyFont="1" applyBorder="1" applyAlignment="1">
      <alignment/>
    </xf>
    <xf numFmtId="0" fontId="5" fillId="0" borderId="18" xfId="0" applyFont="1" applyBorder="1" applyAlignment="1">
      <alignment/>
    </xf>
    <xf numFmtId="4" fontId="5" fillId="0" borderId="14" xfId="0" applyNumberFormat="1" applyFont="1" applyBorder="1" applyAlignment="1">
      <alignment horizontal="right"/>
    </xf>
    <xf numFmtId="4" fontId="5" fillId="0" borderId="38" xfId="0" applyNumberFormat="1" applyFont="1" applyBorder="1" applyAlignment="1">
      <alignment horizontal="right"/>
    </xf>
    <xf numFmtId="4" fontId="5" fillId="0" borderId="37" xfId="0" applyNumberFormat="1" applyFont="1" applyBorder="1" applyAlignment="1">
      <alignment horizontal="right"/>
    </xf>
    <xf numFmtId="0" fontId="75" fillId="0" borderId="15" xfId="0" applyFont="1" applyBorder="1" applyAlignment="1">
      <alignment/>
    </xf>
    <xf numFmtId="0" fontId="75" fillId="0" borderId="18" xfId="0" applyFont="1" applyBorder="1" applyAlignment="1">
      <alignment/>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5" fillId="0" borderId="63" xfId="0" applyFont="1" applyBorder="1" applyAlignment="1">
      <alignment/>
    </xf>
    <xf numFmtId="0" fontId="5" fillId="0" borderId="52" xfId="0" applyFont="1" applyBorder="1" applyAlignment="1">
      <alignment/>
    </xf>
    <xf numFmtId="0" fontId="4" fillId="0" borderId="53" xfId="0" applyFont="1" applyBorder="1" applyAlignment="1">
      <alignment horizontal="left" vertical="center" wrapTex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0" fontId="4" fillId="0" borderId="5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75" fillId="0" borderId="14" xfId="0" applyFont="1" applyBorder="1" applyAlignment="1">
      <alignment horizontal="right"/>
    </xf>
    <xf numFmtId="0" fontId="75" fillId="0" borderId="38" xfId="0" applyFont="1" applyBorder="1" applyAlignment="1">
      <alignment horizontal="right"/>
    </xf>
    <xf numFmtId="0" fontId="75" fillId="0" borderId="37" xfId="0" applyFont="1" applyBorder="1" applyAlignment="1">
      <alignment horizontal="right"/>
    </xf>
    <xf numFmtId="0" fontId="75" fillId="0" borderId="62" xfId="0" applyFont="1" applyBorder="1" applyAlignment="1">
      <alignment/>
    </xf>
    <xf numFmtId="0" fontId="75" fillId="0" borderId="19" xfId="0" applyFont="1" applyBorder="1" applyAlignment="1">
      <alignment/>
    </xf>
    <xf numFmtId="10" fontId="75" fillId="0" borderId="78" xfId="0" applyNumberFormat="1" applyFont="1" applyBorder="1" applyAlignment="1">
      <alignment horizontal="right"/>
    </xf>
    <xf numFmtId="10" fontId="75" fillId="0" borderId="61" xfId="0" applyNumberFormat="1" applyFont="1" applyBorder="1" applyAlignment="1">
      <alignment horizontal="right"/>
    </xf>
    <xf numFmtId="10" fontId="75" fillId="0" borderId="46" xfId="0" applyNumberFormat="1" applyFont="1" applyBorder="1" applyAlignment="1">
      <alignment horizontal="right"/>
    </xf>
    <xf numFmtId="0" fontId="5" fillId="0" borderId="10" xfId="0" applyFont="1" applyBorder="1" applyAlignment="1">
      <alignment/>
    </xf>
    <xf numFmtId="0" fontId="5" fillId="0" borderId="0" xfId="0" applyFont="1" applyBorder="1" applyAlignment="1">
      <alignment/>
    </xf>
    <xf numFmtId="0" fontId="4" fillId="0" borderId="80" xfId="0" applyFont="1" applyBorder="1" applyAlignment="1">
      <alignment horizontal="center"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55" xfId="0" applyFont="1" applyBorder="1" applyAlignment="1">
      <alignment horizontal="righ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23" xfId="0" applyFont="1" applyBorder="1" applyAlignment="1">
      <alignment horizontal="left" vertical="center"/>
    </xf>
    <xf numFmtId="3" fontId="5" fillId="0" borderId="10" xfId="0" applyNumberFormat="1" applyFont="1" applyBorder="1" applyAlignment="1">
      <alignment/>
    </xf>
    <xf numFmtId="3" fontId="5" fillId="0" borderId="0" xfId="0" applyNumberFormat="1" applyFont="1" applyBorder="1" applyAlignment="1">
      <alignment/>
    </xf>
    <xf numFmtId="190" fontId="5" fillId="0" borderId="36" xfId="51" applyFont="1" applyBorder="1" applyAlignment="1">
      <alignment horizontal="center" vertical="center"/>
    </xf>
    <xf numFmtId="190" fontId="5" fillId="0" borderId="80" xfId="51" applyFont="1" applyBorder="1" applyAlignment="1">
      <alignment horizontal="center" vertical="center"/>
    </xf>
    <xf numFmtId="190" fontId="5" fillId="0" borderId="65" xfId="51" applyFont="1" applyBorder="1" applyAlignment="1">
      <alignment horizontal="center" vertical="center"/>
    </xf>
    <xf numFmtId="0" fontId="4" fillId="0" borderId="21" xfId="0" applyFont="1" applyBorder="1" applyAlignment="1">
      <alignment horizontal="left"/>
    </xf>
    <xf numFmtId="0" fontId="4" fillId="0" borderId="22" xfId="0" applyFont="1" applyBorder="1" applyAlignment="1">
      <alignment horizontal="left"/>
    </xf>
    <xf numFmtId="0" fontId="4" fillId="0" borderId="48" xfId="0" applyFont="1" applyBorder="1" applyAlignment="1">
      <alignment horizontal="left"/>
    </xf>
    <xf numFmtId="0" fontId="4" fillId="0" borderId="81" xfId="0" applyFont="1" applyBorder="1" applyAlignment="1">
      <alignment horizontal="left"/>
    </xf>
    <xf numFmtId="0" fontId="4" fillId="23" borderId="58" xfId="0" applyFont="1" applyFill="1" applyBorder="1" applyAlignment="1">
      <alignment horizontal="center" vertical="center"/>
    </xf>
    <xf numFmtId="0" fontId="4" fillId="23" borderId="59" xfId="0" applyFont="1" applyFill="1" applyBorder="1" applyAlignment="1">
      <alignment horizontal="center"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24" xfId="0" applyFont="1" applyBorder="1" applyAlignment="1">
      <alignment horizontal="left" vertical="center" wrapText="1"/>
    </xf>
    <xf numFmtId="190" fontId="13" fillId="0" borderId="36" xfId="51" applyFont="1" applyFill="1" applyBorder="1" applyAlignment="1">
      <alignment horizontal="center" vertical="center"/>
    </xf>
    <xf numFmtId="190" fontId="13" fillId="0" borderId="80" xfId="51" applyFont="1" applyFill="1" applyBorder="1" applyAlignment="1">
      <alignment horizontal="center" vertical="center"/>
    </xf>
    <xf numFmtId="190" fontId="13" fillId="0" borderId="65" xfId="51" applyFont="1" applyFill="1" applyBorder="1" applyAlignment="1">
      <alignment horizontal="center" vertical="center"/>
    </xf>
    <xf numFmtId="10" fontId="13" fillId="35" borderId="36" xfId="0" applyNumberFormat="1" applyFont="1" applyFill="1" applyBorder="1" applyAlignment="1">
      <alignment horizontal="center" vertical="center"/>
    </xf>
    <xf numFmtId="10" fontId="13" fillId="35" borderId="80" xfId="0" applyNumberFormat="1" applyFont="1" applyFill="1" applyBorder="1" applyAlignment="1">
      <alignment horizontal="center" vertical="center"/>
    </xf>
    <xf numFmtId="10" fontId="13" fillId="35" borderId="65" xfId="0" applyNumberFormat="1" applyFont="1" applyFill="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4" fillId="0" borderId="82" xfId="0" applyFont="1" applyBorder="1" applyAlignment="1">
      <alignment horizontal="left"/>
    </xf>
    <xf numFmtId="0" fontId="4" fillId="0" borderId="47" xfId="0" applyFont="1" applyBorder="1" applyAlignment="1">
      <alignment horizontal="left"/>
    </xf>
    <xf numFmtId="0" fontId="4" fillId="0" borderId="37" xfId="0" applyFont="1" applyBorder="1" applyAlignment="1">
      <alignment horizontal="left"/>
    </xf>
    <xf numFmtId="0" fontId="4" fillId="0" borderId="46" xfId="0" applyFont="1" applyBorder="1" applyAlignment="1">
      <alignment horizontal="left"/>
    </xf>
    <xf numFmtId="0" fontId="4" fillId="0" borderId="58" xfId="0" applyFont="1" applyBorder="1" applyAlignment="1">
      <alignment horizontal="center"/>
    </xf>
    <xf numFmtId="0" fontId="4" fillId="0" borderId="59" xfId="0" applyFont="1" applyBorder="1" applyAlignment="1">
      <alignment horizontal="center"/>
    </xf>
    <xf numFmtId="190" fontId="5" fillId="35" borderId="36" xfId="51" applyFont="1" applyFill="1" applyBorder="1" applyAlignment="1">
      <alignment horizontal="center" vertical="center"/>
    </xf>
    <xf numFmtId="190" fontId="5" fillId="35" borderId="80" xfId="51" applyFont="1" applyFill="1" applyBorder="1" applyAlignment="1">
      <alignment horizontal="center" vertical="center"/>
    </xf>
    <xf numFmtId="190" fontId="5" fillId="35" borderId="65" xfId="51" applyFont="1" applyFill="1" applyBorder="1" applyAlignment="1">
      <alignment horizontal="center" vertical="center"/>
    </xf>
    <xf numFmtId="10" fontId="5" fillId="35" borderId="36" xfId="0" applyNumberFormat="1" applyFont="1" applyFill="1" applyBorder="1" applyAlignment="1">
      <alignment horizontal="center" vertical="center"/>
    </xf>
    <xf numFmtId="10" fontId="5" fillId="35" borderId="80" xfId="0" applyNumberFormat="1" applyFont="1" applyFill="1" applyBorder="1" applyAlignment="1">
      <alignment horizontal="center" vertical="center"/>
    </xf>
    <xf numFmtId="10" fontId="5" fillId="35" borderId="65" xfId="0" applyNumberFormat="1" applyFont="1" applyFill="1" applyBorder="1" applyAlignment="1">
      <alignment horizontal="center" vertical="center"/>
    </xf>
    <xf numFmtId="190" fontId="0" fillId="41" borderId="17" xfId="51" applyFont="1" applyFill="1" applyBorder="1" applyAlignment="1">
      <alignment horizontal="center" vertical="center"/>
    </xf>
    <xf numFmtId="190" fontId="0" fillId="41" borderId="0" xfId="51" applyFont="1" applyFill="1" applyBorder="1" applyAlignment="1">
      <alignment horizontal="center" vertical="center"/>
    </xf>
    <xf numFmtId="0" fontId="0" fillId="5" borderId="18" xfId="0" applyFill="1" applyBorder="1" applyAlignment="1">
      <alignment horizontal="center" vertical="center" wrapText="1"/>
    </xf>
    <xf numFmtId="0" fontId="76" fillId="0" borderId="0" xfId="0" applyFont="1" applyAlignment="1">
      <alignment horizontal="center"/>
    </xf>
    <xf numFmtId="0" fontId="77" fillId="0" borderId="0" xfId="0" applyFont="1" applyAlignment="1">
      <alignment horizontal="center"/>
    </xf>
    <xf numFmtId="0" fontId="77" fillId="0" borderId="35" xfId="0" applyFont="1" applyBorder="1" applyAlignment="1">
      <alignment horizontal="center"/>
    </xf>
    <xf numFmtId="190" fontId="0" fillId="0" borderId="40" xfId="51" applyFont="1" applyBorder="1" applyAlignment="1">
      <alignment horizontal="center" vertical="center"/>
    </xf>
    <xf numFmtId="190" fontId="0" fillId="0" borderId="67" xfId="51" applyFont="1" applyBorder="1" applyAlignment="1">
      <alignment horizontal="center" vertical="center"/>
    </xf>
    <xf numFmtId="190" fontId="0" fillId="0" borderId="52" xfId="51" applyFont="1" applyBorder="1" applyAlignment="1">
      <alignment horizontal="center" vertical="center"/>
    </xf>
    <xf numFmtId="0" fontId="0" fillId="42" borderId="67" xfId="0" applyFill="1" applyBorder="1" applyAlignment="1">
      <alignment horizontal="center" vertical="center" wrapText="1"/>
    </xf>
    <xf numFmtId="0" fontId="0" fillId="42" borderId="52" xfId="0" applyFill="1" applyBorder="1" applyAlignment="1">
      <alignment horizontal="center" vertical="center" wrapText="1"/>
    </xf>
    <xf numFmtId="0" fontId="0" fillId="8" borderId="40" xfId="0" applyFill="1" applyBorder="1" applyAlignment="1">
      <alignment horizontal="center" vertical="center" wrapText="1"/>
    </xf>
    <xf numFmtId="0" fontId="0" fillId="8" borderId="67" xfId="0" applyFill="1" applyBorder="1" applyAlignment="1">
      <alignment horizontal="center" vertical="center" wrapText="1"/>
    </xf>
    <xf numFmtId="0" fontId="0" fillId="8" borderId="52" xfId="0" applyFill="1" applyBorder="1" applyAlignment="1">
      <alignment horizontal="center" vertical="center" wrapText="1"/>
    </xf>
    <xf numFmtId="0" fontId="0" fillId="16" borderId="18" xfId="0" applyFill="1" applyBorder="1" applyAlignment="1">
      <alignment horizontal="center" vertical="center" wrapText="1"/>
    </xf>
    <xf numFmtId="0" fontId="77" fillId="0" borderId="0" xfId="0" applyFont="1" applyBorder="1" applyAlignment="1">
      <alignment horizontal="center"/>
    </xf>
    <xf numFmtId="0" fontId="2" fillId="39" borderId="72" xfId="0" applyFont="1" applyFill="1" applyBorder="1" applyAlignment="1">
      <alignment horizontal="center" vertical="center" wrapText="1"/>
    </xf>
    <xf numFmtId="0" fontId="2" fillId="39" borderId="71"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23" borderId="0" xfId="0" applyFont="1" applyFill="1" applyBorder="1" applyAlignment="1">
      <alignment horizontal="center" vertical="center" wrapText="1"/>
    </xf>
    <xf numFmtId="0" fontId="68" fillId="0" borderId="59" xfId="0" applyFont="1" applyBorder="1" applyAlignment="1">
      <alignment horizontal="right"/>
    </xf>
    <xf numFmtId="0" fontId="78" fillId="44" borderId="26" xfId="0" applyFont="1" applyFill="1" applyBorder="1" applyAlignment="1">
      <alignment horizontal="center" vertical="center" wrapText="1"/>
    </xf>
    <xf numFmtId="0" fontId="0" fillId="35" borderId="52" xfId="0" applyFill="1" applyBorder="1" applyAlignment="1">
      <alignment horizontal="center" vertical="center" wrapText="1"/>
    </xf>
    <xf numFmtId="0" fontId="10" fillId="39" borderId="26" xfId="0" applyFont="1" applyFill="1" applyBorder="1" applyAlignment="1">
      <alignment horizontal="center" vertical="center" wrapText="1"/>
    </xf>
    <xf numFmtId="0" fontId="10" fillId="39" borderId="52" xfId="0" applyFont="1" applyFill="1" applyBorder="1" applyAlignment="1">
      <alignment horizontal="center" vertical="center" wrapText="1"/>
    </xf>
    <xf numFmtId="0" fontId="78" fillId="39" borderId="26" xfId="0" applyFont="1" applyFill="1" applyBorder="1" applyAlignment="1">
      <alignment horizontal="center" vertical="center" wrapText="1"/>
    </xf>
    <xf numFmtId="0" fontId="0" fillId="23" borderId="52" xfId="0"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67"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1114425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906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180975</xdr:rowOff>
    </xdr:from>
    <xdr:to>
      <xdr:col>0</xdr:col>
      <xdr:colOff>1514475</xdr:colOff>
      <xdr:row>1</xdr:row>
      <xdr:rowOff>428625</xdr:rowOff>
    </xdr:to>
    <xdr:pic>
      <xdr:nvPicPr>
        <xdr:cNvPr id="1" name="4 Imagen" descr="Inicio"/>
        <xdr:cNvPicPr preferRelativeResize="1">
          <a:picLocks noChangeAspect="1"/>
        </xdr:cNvPicPr>
      </xdr:nvPicPr>
      <xdr:blipFill>
        <a:blip r:embed="rId1"/>
        <a:stretch>
          <a:fillRect/>
        </a:stretch>
      </xdr:blipFill>
      <xdr:spPr>
        <a:xfrm>
          <a:off x="228600" y="180975"/>
          <a:ext cx="1285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0</xdr:col>
      <xdr:colOff>1228725</xdr:colOff>
      <xdr:row>1</xdr:row>
      <xdr:rowOff>457200</xdr:rowOff>
    </xdr:to>
    <xdr:pic>
      <xdr:nvPicPr>
        <xdr:cNvPr id="1" name="4 Imagen" descr="Inicio"/>
        <xdr:cNvPicPr preferRelativeResize="1">
          <a:picLocks noChangeAspect="1"/>
        </xdr:cNvPicPr>
      </xdr:nvPicPr>
      <xdr:blipFill>
        <a:blip r:embed="rId1"/>
        <a:stretch>
          <a:fillRect/>
        </a:stretch>
      </xdr:blipFill>
      <xdr:spPr>
        <a:xfrm>
          <a:off x="19050" y="57150"/>
          <a:ext cx="12096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1314450</xdr:colOff>
      <xdr:row>1</xdr:row>
      <xdr:rowOff>247650</xdr:rowOff>
    </xdr:to>
    <xdr:pic>
      <xdr:nvPicPr>
        <xdr:cNvPr id="1" name="4 Imagen" descr="Inicio"/>
        <xdr:cNvPicPr preferRelativeResize="1">
          <a:picLocks noChangeAspect="1"/>
        </xdr:cNvPicPr>
      </xdr:nvPicPr>
      <xdr:blipFill>
        <a:blip r:embed="rId1"/>
        <a:stretch>
          <a:fillRect/>
        </a:stretch>
      </xdr:blipFill>
      <xdr:spPr>
        <a:xfrm>
          <a:off x="0" y="0"/>
          <a:ext cx="13144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1</xdr:row>
      <xdr:rowOff>161925</xdr:rowOff>
    </xdr:to>
    <xdr:pic>
      <xdr:nvPicPr>
        <xdr:cNvPr id="1" name="4 Imagen" descr="Inicio"/>
        <xdr:cNvPicPr preferRelativeResize="1">
          <a:picLocks noChangeAspect="1"/>
        </xdr:cNvPicPr>
      </xdr:nvPicPr>
      <xdr:blipFill>
        <a:blip r:embed="rId1"/>
        <a:stretch>
          <a:fillRect/>
        </a:stretch>
      </xdr:blipFill>
      <xdr:spPr>
        <a:xfrm>
          <a:off x="0" y="0"/>
          <a:ext cx="76200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76200</xdr:rowOff>
    </xdr:from>
    <xdr:to>
      <xdr:col>0</xdr:col>
      <xdr:colOff>1762125</xdr:colOff>
      <xdr:row>1</xdr:row>
      <xdr:rowOff>152400</xdr:rowOff>
    </xdr:to>
    <xdr:pic>
      <xdr:nvPicPr>
        <xdr:cNvPr id="1" name="4 Imagen" descr="Inicio"/>
        <xdr:cNvPicPr preferRelativeResize="1">
          <a:picLocks noChangeAspect="1"/>
        </xdr:cNvPicPr>
      </xdr:nvPicPr>
      <xdr:blipFill>
        <a:blip r:embed="rId1"/>
        <a:stretch>
          <a:fillRect/>
        </a:stretch>
      </xdr:blipFill>
      <xdr:spPr>
        <a:xfrm>
          <a:off x="161925" y="76200"/>
          <a:ext cx="160020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1190625</xdr:colOff>
      <xdr:row>1</xdr:row>
      <xdr:rowOff>304800</xdr:rowOff>
    </xdr:to>
    <xdr:pic>
      <xdr:nvPicPr>
        <xdr:cNvPr id="1" name="4 Imagen" descr="Inicio"/>
        <xdr:cNvPicPr preferRelativeResize="1">
          <a:picLocks noChangeAspect="1"/>
        </xdr:cNvPicPr>
      </xdr:nvPicPr>
      <xdr:blipFill>
        <a:blip r:embed="rId1"/>
        <a:stretch>
          <a:fillRect/>
        </a:stretch>
      </xdr:blipFill>
      <xdr:spPr>
        <a:xfrm>
          <a:off x="0" y="0"/>
          <a:ext cx="11906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Normal="70" zoomScaleSheetLayoutView="100" workbookViewId="0" topLeftCell="A16">
      <selection activeCell="A22" sqref="A22:H22"/>
    </sheetView>
  </sheetViews>
  <sheetFormatPr defaultColWidth="11.421875" defaultRowHeight="12.75"/>
  <cols>
    <col min="1" max="1" width="14.28125" style="0" customWidth="1"/>
    <col min="2" max="2" width="37.140625" style="0" customWidth="1"/>
    <col min="8" max="8" width="36.140625" style="0" customWidth="1"/>
  </cols>
  <sheetData>
    <row r="1" spans="1:8" ht="63.75" customHeight="1" thickBot="1">
      <c r="A1" s="311"/>
      <c r="B1" s="312"/>
      <c r="C1" s="295" t="s">
        <v>208</v>
      </c>
      <c r="D1" s="293"/>
      <c r="E1" s="293"/>
      <c r="F1" s="293"/>
      <c r="G1" s="293"/>
      <c r="H1" s="294"/>
    </row>
    <row r="2" spans="1:8" ht="36.75" customHeight="1" thickBot="1">
      <c r="A2" s="313"/>
      <c r="B2" s="314"/>
      <c r="C2" s="295" t="s">
        <v>4</v>
      </c>
      <c r="D2" s="293"/>
      <c r="E2" s="293"/>
      <c r="F2" s="293"/>
      <c r="G2" s="293"/>
      <c r="H2" s="294"/>
    </row>
    <row r="3" spans="1:8" ht="14.25">
      <c r="A3" s="315" t="s">
        <v>1</v>
      </c>
      <c r="B3" s="316"/>
      <c r="C3" s="315" t="s">
        <v>142</v>
      </c>
      <c r="D3" s="319"/>
      <c r="E3" s="319"/>
      <c r="F3" s="319"/>
      <c r="G3" s="319"/>
      <c r="H3" s="320"/>
    </row>
    <row r="4" spans="1:8" ht="14.25">
      <c r="A4" s="317" t="s">
        <v>101</v>
      </c>
      <c r="B4" s="318"/>
      <c r="C4" s="308" t="s">
        <v>143</v>
      </c>
      <c r="D4" s="309"/>
      <c r="E4" s="309"/>
      <c r="F4" s="309"/>
      <c r="G4" s="309"/>
      <c r="H4" s="310"/>
    </row>
    <row r="5" spans="1:8" ht="14.25">
      <c r="A5" s="317" t="s">
        <v>0</v>
      </c>
      <c r="B5" s="318"/>
      <c r="C5" s="308" t="s">
        <v>7</v>
      </c>
      <c r="D5" s="309"/>
      <c r="E5" s="309"/>
      <c r="F5" s="309"/>
      <c r="G5" s="309"/>
      <c r="H5" s="310"/>
    </row>
    <row r="6" spans="1:8" ht="15" thickBot="1">
      <c r="A6" s="287" t="s">
        <v>5</v>
      </c>
      <c r="B6" s="288"/>
      <c r="C6" s="305" t="s">
        <v>166</v>
      </c>
      <c r="D6" s="306"/>
      <c r="E6" s="306"/>
      <c r="F6" s="306"/>
      <c r="G6" s="306"/>
      <c r="H6" s="307"/>
    </row>
    <row r="7" spans="1:8" ht="102" customHeight="1">
      <c r="A7" s="259" t="s">
        <v>254</v>
      </c>
      <c r="B7" s="260"/>
      <c r="C7" s="260"/>
      <c r="D7" s="260"/>
      <c r="E7" s="260"/>
      <c r="F7" s="260"/>
      <c r="G7" s="260"/>
      <c r="H7" s="261"/>
    </row>
    <row r="8" spans="1:8" ht="180.75" customHeight="1" thickBot="1">
      <c r="A8" s="262"/>
      <c r="B8" s="263"/>
      <c r="C8" s="263"/>
      <c r="D8" s="263"/>
      <c r="E8" s="263"/>
      <c r="F8" s="263"/>
      <c r="G8" s="263"/>
      <c r="H8" s="264"/>
    </row>
    <row r="9" spans="1:8" ht="15" thickBot="1">
      <c r="A9" s="265" t="s">
        <v>9</v>
      </c>
      <c r="B9" s="266"/>
      <c r="C9" s="266"/>
      <c r="D9" s="266"/>
      <c r="E9" s="266"/>
      <c r="F9" s="266"/>
      <c r="G9" s="266"/>
      <c r="H9" s="267"/>
    </row>
    <row r="10" spans="1:9" ht="51.75" customHeight="1">
      <c r="A10" s="290" t="s">
        <v>205</v>
      </c>
      <c r="B10" s="291"/>
      <c r="C10" s="291"/>
      <c r="D10" s="291"/>
      <c r="E10" s="291"/>
      <c r="F10" s="291"/>
      <c r="G10" s="291"/>
      <c r="H10" s="292"/>
      <c r="I10" s="1"/>
    </row>
    <row r="11" spans="1:8" ht="15.75" customHeight="1">
      <c r="A11" s="289" t="s">
        <v>10</v>
      </c>
      <c r="B11" s="289"/>
      <c r="C11" s="289"/>
      <c r="D11" s="289"/>
      <c r="E11" s="289"/>
      <c r="F11" s="289"/>
      <c r="G11" s="289"/>
      <c r="H11" s="289"/>
    </row>
    <row r="12" spans="1:8" ht="129" customHeight="1" thickBot="1">
      <c r="A12" s="296" t="s">
        <v>206</v>
      </c>
      <c r="B12" s="297"/>
      <c r="C12" s="297"/>
      <c r="D12" s="297"/>
      <c r="E12" s="297"/>
      <c r="F12" s="297"/>
      <c r="G12" s="297"/>
      <c r="H12" s="298"/>
    </row>
    <row r="13" spans="1:8" ht="20.25" customHeight="1" thickBot="1">
      <c r="A13" s="280" t="s">
        <v>251</v>
      </c>
      <c r="B13" s="281"/>
      <c r="C13" s="281"/>
      <c r="D13" s="281"/>
      <c r="E13" s="281"/>
      <c r="F13" s="281"/>
      <c r="G13" s="281"/>
      <c r="H13" s="282"/>
    </row>
    <row r="14" spans="1:8" ht="102" customHeight="1" thickBot="1">
      <c r="A14" s="277" t="s">
        <v>207</v>
      </c>
      <c r="B14" s="278"/>
      <c r="C14" s="278"/>
      <c r="D14" s="278"/>
      <c r="E14" s="278"/>
      <c r="F14" s="278"/>
      <c r="G14" s="278"/>
      <c r="H14" s="279"/>
    </row>
    <row r="15" spans="1:8" ht="182.25" customHeight="1" thickBot="1">
      <c r="A15" s="283" t="s">
        <v>209</v>
      </c>
      <c r="B15" s="281"/>
      <c r="C15" s="281"/>
      <c r="D15" s="281"/>
      <c r="E15" s="281"/>
      <c r="F15" s="281"/>
      <c r="G15" s="281"/>
      <c r="H15" s="282"/>
    </row>
    <row r="16" spans="1:8" ht="175.5" customHeight="1" thickBot="1">
      <c r="A16" s="283" t="s">
        <v>252</v>
      </c>
      <c r="B16" s="281"/>
      <c r="C16" s="281"/>
      <c r="D16" s="281"/>
      <c r="E16" s="281"/>
      <c r="F16" s="281"/>
      <c r="G16" s="281"/>
      <c r="H16" s="282"/>
    </row>
    <row r="17" spans="1:8" ht="12.75" customHeight="1" thickBot="1">
      <c r="A17" s="265" t="s">
        <v>11</v>
      </c>
      <c r="B17" s="266"/>
      <c r="C17" s="266"/>
      <c r="D17" s="266"/>
      <c r="E17" s="266"/>
      <c r="F17" s="266"/>
      <c r="G17" s="266"/>
      <c r="H17" s="267"/>
    </row>
    <row r="18" spans="1:8" ht="46.5" customHeight="1" thickBot="1">
      <c r="A18" s="299" t="s">
        <v>253</v>
      </c>
      <c r="B18" s="300"/>
      <c r="C18" s="300"/>
      <c r="D18" s="300"/>
      <c r="E18" s="300"/>
      <c r="F18" s="300"/>
      <c r="G18" s="300"/>
      <c r="H18" s="301"/>
    </row>
    <row r="19" spans="1:8" ht="12.75" customHeight="1" thickBot="1">
      <c r="A19" s="295" t="s">
        <v>2</v>
      </c>
      <c r="B19" s="293"/>
      <c r="C19" s="293"/>
      <c r="D19" s="293"/>
      <c r="E19" s="293"/>
      <c r="F19" s="293"/>
      <c r="G19" s="293"/>
      <c r="H19" s="294"/>
    </row>
    <row r="20" spans="1:8" s="157" customFormat="1" ht="33.75" customHeight="1" thickBot="1">
      <c r="A20" s="302" t="s">
        <v>159</v>
      </c>
      <c r="B20" s="303"/>
      <c r="C20" s="303"/>
      <c r="D20" s="303"/>
      <c r="E20" s="303"/>
      <c r="F20" s="303"/>
      <c r="G20" s="303"/>
      <c r="H20" s="304"/>
    </row>
    <row r="21" spans="1:8" ht="37.5" customHeight="1" thickBot="1">
      <c r="A21" s="284" t="s">
        <v>148</v>
      </c>
      <c r="B21" s="293"/>
      <c r="C21" s="293"/>
      <c r="D21" s="293"/>
      <c r="E21" s="293"/>
      <c r="F21" s="293"/>
      <c r="G21" s="293"/>
      <c r="H21" s="294"/>
    </row>
    <row r="22" spans="1:8" ht="37.5" customHeight="1" thickBot="1">
      <c r="A22" s="284" t="s">
        <v>255</v>
      </c>
      <c r="B22" s="285"/>
      <c r="C22" s="285"/>
      <c r="D22" s="285"/>
      <c r="E22" s="285"/>
      <c r="F22" s="285"/>
      <c r="G22" s="285"/>
      <c r="H22" s="286"/>
    </row>
    <row r="23" spans="1:8" ht="12.75" customHeight="1">
      <c r="A23" s="268" t="s">
        <v>7</v>
      </c>
      <c r="B23" s="269"/>
      <c r="C23" s="269"/>
      <c r="D23" s="269"/>
      <c r="E23" s="269"/>
      <c r="F23" s="269"/>
      <c r="G23" s="269"/>
      <c r="H23" s="270"/>
    </row>
    <row r="24" spans="1:8" ht="14.25" customHeight="1">
      <c r="A24" s="271"/>
      <c r="B24" s="272"/>
      <c r="C24" s="272"/>
      <c r="D24" s="272"/>
      <c r="E24" s="272"/>
      <c r="F24" s="272"/>
      <c r="G24" s="272"/>
      <c r="H24" s="273"/>
    </row>
    <row r="25" spans="1:8" ht="26.25" customHeight="1" thickBot="1">
      <c r="A25" s="274" t="s">
        <v>0</v>
      </c>
      <c r="B25" s="275"/>
      <c r="C25" s="275"/>
      <c r="D25" s="275"/>
      <c r="E25" s="275"/>
      <c r="F25" s="275"/>
      <c r="G25" s="275"/>
      <c r="H25" s="276"/>
    </row>
    <row r="28" spans="1:8" ht="12.75">
      <c r="A28" s="3"/>
      <c r="B28" s="3"/>
      <c r="C28" s="3"/>
      <c r="D28" s="3"/>
      <c r="E28" s="3"/>
      <c r="F28" s="3"/>
      <c r="G28" s="3"/>
      <c r="H28" s="3"/>
    </row>
    <row r="30" spans="1:8" ht="12.75">
      <c r="A30" s="2"/>
      <c r="B30" s="2"/>
      <c r="C30" s="2"/>
      <c r="D30" s="2"/>
      <c r="E30" s="2"/>
      <c r="F30" s="2"/>
      <c r="G30" s="2"/>
      <c r="H30" s="2"/>
    </row>
  </sheetData>
  <sheetProtection/>
  <mergeCells count="28">
    <mergeCell ref="C5:H5"/>
    <mergeCell ref="C4:H4"/>
    <mergeCell ref="A1:B2"/>
    <mergeCell ref="C1:H1"/>
    <mergeCell ref="C2:H2"/>
    <mergeCell ref="A3:B3"/>
    <mergeCell ref="A4:B4"/>
    <mergeCell ref="C3:H3"/>
    <mergeCell ref="A5:B5"/>
    <mergeCell ref="A6:B6"/>
    <mergeCell ref="A11:H11"/>
    <mergeCell ref="A10:H10"/>
    <mergeCell ref="A9:H9"/>
    <mergeCell ref="A21:H21"/>
    <mergeCell ref="A19:H19"/>
    <mergeCell ref="A12:H12"/>
    <mergeCell ref="A18:H18"/>
    <mergeCell ref="A20:H20"/>
    <mergeCell ref="C6:H6"/>
    <mergeCell ref="A7:H8"/>
    <mergeCell ref="A17:H17"/>
    <mergeCell ref="A23:H24"/>
    <mergeCell ref="A25:H25"/>
    <mergeCell ref="A14:H14"/>
    <mergeCell ref="A13:H13"/>
    <mergeCell ref="A16:H16"/>
    <mergeCell ref="A15:H15"/>
    <mergeCell ref="A22:H22"/>
  </mergeCells>
  <printOptions/>
  <pageMargins left="0.75" right="0.75" top="1" bottom="1" header="0" footer="0"/>
  <pageSetup horizontalDpi="600" verticalDpi="600" orientation="portrait" scale="62" r:id="rId2"/>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1">
      <selection activeCell="C27" sqref="C27:F28"/>
    </sheetView>
  </sheetViews>
  <sheetFormatPr defaultColWidth="11.421875" defaultRowHeight="12.75"/>
  <cols>
    <col min="1" max="1" width="22.8515625" style="0" customWidth="1"/>
    <col min="2" max="2" width="28.8515625" style="0" customWidth="1"/>
    <col min="3" max="3" width="17.8515625" style="0" customWidth="1"/>
    <col min="4" max="4" width="17.7109375" style="0" customWidth="1"/>
    <col min="5" max="5" width="16.00390625" style="0" customWidth="1"/>
    <col min="6" max="6" width="12.140625" style="0" customWidth="1"/>
    <col min="8" max="8" width="12.8515625" style="0" customWidth="1"/>
    <col min="9" max="9" width="13.140625" style="0" customWidth="1"/>
  </cols>
  <sheetData>
    <row r="1" spans="1:6" ht="48" customHeight="1" thickBot="1">
      <c r="A1" s="326"/>
      <c r="B1" s="328" t="s">
        <v>12</v>
      </c>
      <c r="C1" s="329"/>
      <c r="D1" s="329"/>
      <c r="E1" s="329"/>
      <c r="F1" s="330"/>
    </row>
    <row r="2" spans="1:8" ht="36" customHeight="1" thickBot="1">
      <c r="A2" s="327"/>
      <c r="B2" s="328" t="s">
        <v>160</v>
      </c>
      <c r="C2" s="329"/>
      <c r="D2" s="329"/>
      <c r="E2" s="329"/>
      <c r="F2" s="330"/>
      <c r="G2" s="152"/>
      <c r="H2" s="152"/>
    </row>
    <row r="3" spans="1:8" ht="15" thickBot="1">
      <c r="A3" s="4" t="s">
        <v>24</v>
      </c>
      <c r="B3" s="331" t="s">
        <v>149</v>
      </c>
      <c r="C3" s="331"/>
      <c r="D3" s="331"/>
      <c r="E3" s="331"/>
      <c r="F3" s="332"/>
      <c r="G3" s="5"/>
      <c r="H3" s="5"/>
    </row>
    <row r="4" spans="1:8" ht="13.5" thickBot="1">
      <c r="A4" s="333" t="s">
        <v>135</v>
      </c>
      <c r="B4" s="334"/>
      <c r="C4" s="334"/>
      <c r="D4" s="334"/>
      <c r="E4" s="334"/>
      <c r="F4" s="335"/>
      <c r="G4" s="5"/>
      <c r="H4" s="5"/>
    </row>
    <row r="5" spans="1:8" ht="12.75">
      <c r="A5" s="339" t="s">
        <v>13</v>
      </c>
      <c r="B5" s="342" t="s">
        <v>14</v>
      </c>
      <c r="C5" s="345" t="s">
        <v>161</v>
      </c>
      <c r="D5" s="345" t="s">
        <v>162</v>
      </c>
      <c r="E5" s="345" t="s">
        <v>15</v>
      </c>
      <c r="F5" s="349" t="s">
        <v>16</v>
      </c>
      <c r="G5" s="5"/>
      <c r="H5" s="5"/>
    </row>
    <row r="6" spans="1:8" ht="12.75">
      <c r="A6" s="340"/>
      <c r="B6" s="343"/>
      <c r="C6" s="346"/>
      <c r="D6" s="346"/>
      <c r="E6" s="346"/>
      <c r="F6" s="350"/>
      <c r="G6" s="5"/>
      <c r="H6" s="5"/>
    </row>
    <row r="7" spans="1:8" ht="12.75">
      <c r="A7" s="341"/>
      <c r="B7" s="344"/>
      <c r="C7" s="347"/>
      <c r="D7" s="347"/>
      <c r="E7" s="348"/>
      <c r="F7" s="351"/>
      <c r="G7" s="5"/>
      <c r="H7" s="5"/>
    </row>
    <row r="8" spans="1:8" ht="12.75">
      <c r="A8" s="6"/>
      <c r="B8" s="7"/>
      <c r="C8" s="7"/>
      <c r="D8" s="7"/>
      <c r="E8" s="7"/>
      <c r="F8" s="8"/>
      <c r="G8" s="5"/>
      <c r="H8" s="5"/>
    </row>
    <row r="9" spans="1:9" ht="12.75">
      <c r="A9" s="79">
        <v>1</v>
      </c>
      <c r="B9" s="80" t="s">
        <v>17</v>
      </c>
      <c r="C9" s="81">
        <v>1496474336</v>
      </c>
      <c r="D9" s="81">
        <v>1384622518</v>
      </c>
      <c r="E9" s="81">
        <f>C9-D9</f>
        <v>111851818</v>
      </c>
      <c r="F9" s="47">
        <f>_xlfn.IFERROR((C9/D9)-1,"N/A")</f>
        <v>0.08078145237848866</v>
      </c>
      <c r="G9" s="5"/>
      <c r="H9" s="153" t="s">
        <v>18</v>
      </c>
      <c r="I9" s="5"/>
    </row>
    <row r="10" spans="1:8" ht="12.75">
      <c r="A10" s="11"/>
      <c r="B10" s="7"/>
      <c r="C10" s="7"/>
      <c r="D10" s="91"/>
      <c r="E10" s="9"/>
      <c r="F10" s="10" t="s">
        <v>18</v>
      </c>
      <c r="G10" s="5"/>
      <c r="H10" s="5"/>
    </row>
    <row r="11" spans="1:8" ht="12.75">
      <c r="A11" s="11">
        <v>1.1</v>
      </c>
      <c r="B11" s="12" t="s">
        <v>19</v>
      </c>
      <c r="C11" s="81">
        <v>1452860238</v>
      </c>
      <c r="D11" s="81">
        <v>1346444500</v>
      </c>
      <c r="E11" s="81">
        <f>SUM(C11-D11)</f>
        <v>106415738</v>
      </c>
      <c r="F11" s="47">
        <f>_xlfn.IFERROR((C11/D11)-1,"N/A")</f>
        <v>0.0790346263808126</v>
      </c>
      <c r="G11" s="5"/>
      <c r="H11" s="5"/>
    </row>
    <row r="12" spans="1:7" ht="12.75">
      <c r="A12" s="11"/>
      <c r="B12" s="7"/>
      <c r="C12" s="91"/>
      <c r="D12" s="91"/>
      <c r="E12" s="9"/>
      <c r="F12" s="10" t="s">
        <v>18</v>
      </c>
      <c r="G12" s="5"/>
    </row>
    <row r="13" spans="1:8" ht="12.75">
      <c r="A13" s="82">
        <v>1.2</v>
      </c>
      <c r="B13" s="83" t="s">
        <v>20</v>
      </c>
      <c r="C13" s="81">
        <v>43614098</v>
      </c>
      <c r="D13" s="81">
        <v>38178018</v>
      </c>
      <c r="E13" s="81">
        <f>SUM(C13-D13)</f>
        <v>5436080</v>
      </c>
      <c r="F13" s="47">
        <f>_xlfn.IFERROR((C13/D13)-1,"N/A")</f>
        <v>0.14238769545344132</v>
      </c>
      <c r="G13" s="5"/>
      <c r="H13" s="5"/>
    </row>
    <row r="14" spans="1:8" ht="12.75">
      <c r="A14" s="11"/>
      <c r="B14" s="7"/>
      <c r="C14" s="91"/>
      <c r="D14" s="91"/>
      <c r="E14" s="9"/>
      <c r="F14" s="10" t="s">
        <v>18</v>
      </c>
      <c r="G14" s="5"/>
      <c r="H14" s="5"/>
    </row>
    <row r="15" spans="1:8" s="157" customFormat="1" ht="12.75">
      <c r="A15" s="154" t="s">
        <v>22</v>
      </c>
      <c r="B15" s="155" t="s">
        <v>52</v>
      </c>
      <c r="C15" s="81">
        <v>1331252</v>
      </c>
      <c r="D15" s="81">
        <v>2035522</v>
      </c>
      <c r="E15" s="81">
        <f>SUM(C15-D15)</f>
        <v>-704270</v>
      </c>
      <c r="F15" s="47">
        <f>_xlfn.IFERROR((C15/D15)-1,"N/A")</f>
        <v>-0.3459898738505406</v>
      </c>
      <c r="G15" s="156"/>
      <c r="H15" s="156"/>
    </row>
    <row r="16" spans="1:8" s="157" customFormat="1" ht="12.75">
      <c r="A16" s="154"/>
      <c r="B16" s="155"/>
      <c r="C16" s="158"/>
      <c r="D16" s="158"/>
      <c r="E16" s="159"/>
      <c r="F16" s="160" t="s">
        <v>18</v>
      </c>
      <c r="G16" s="156"/>
      <c r="H16" s="156"/>
    </row>
    <row r="17" spans="1:8" s="157" customFormat="1" ht="12.75">
      <c r="A17" s="154" t="s">
        <v>62</v>
      </c>
      <c r="B17" s="155" t="s">
        <v>174</v>
      </c>
      <c r="C17" s="81">
        <v>33134346</v>
      </c>
      <c r="D17" s="81">
        <v>34771225</v>
      </c>
      <c r="E17" s="81">
        <f>SUM(C17-D17)</f>
        <v>-1636879</v>
      </c>
      <c r="F17" s="47">
        <f>_xlfn.IFERROR((C17/D17)-1,"N/A")</f>
        <v>-0.04707567823681791</v>
      </c>
      <c r="G17" s="156"/>
      <c r="H17" s="156"/>
    </row>
    <row r="18" spans="1:8" ht="12.75">
      <c r="A18" s="154"/>
      <c r="B18" s="155"/>
      <c r="C18" s="158"/>
      <c r="D18" s="158"/>
      <c r="E18" s="159"/>
      <c r="F18" s="160" t="s">
        <v>18</v>
      </c>
      <c r="G18" s="5"/>
      <c r="H18" s="5"/>
    </row>
    <row r="19" spans="1:6" ht="12.75">
      <c r="A19" s="154" t="s">
        <v>64</v>
      </c>
      <c r="B19" s="155" t="s">
        <v>65</v>
      </c>
      <c r="C19" s="81">
        <v>0</v>
      </c>
      <c r="D19" s="178">
        <v>880281</v>
      </c>
      <c r="E19" s="81">
        <f>SUM(C19-D19)</f>
        <v>-880281</v>
      </c>
      <c r="F19" s="47">
        <f>_xlfn.IFERROR((C19/D19)-1,"N/A")</f>
        <v>-1</v>
      </c>
    </row>
    <row r="20" spans="1:8" ht="12.75">
      <c r="A20" s="154"/>
      <c r="B20" s="155"/>
      <c r="C20" s="158"/>
      <c r="D20" s="158"/>
      <c r="E20" s="159"/>
      <c r="F20" s="160" t="s">
        <v>18</v>
      </c>
      <c r="G20" s="5"/>
      <c r="H20" s="5"/>
    </row>
    <row r="21" spans="1:6" ht="12.75">
      <c r="A21" s="154" t="s">
        <v>80</v>
      </c>
      <c r="B21" s="155" t="s">
        <v>175</v>
      </c>
      <c r="C21" s="81">
        <v>0</v>
      </c>
      <c r="D21" s="178">
        <v>491000</v>
      </c>
      <c r="E21" s="81">
        <f>SUM(C21-D21)</f>
        <v>-491000</v>
      </c>
      <c r="F21" s="47">
        <f>_xlfn.IFERROR((C21/D21)-1,"N/A")</f>
        <v>-1</v>
      </c>
    </row>
    <row r="22" spans="1:6" ht="12.75">
      <c r="A22" s="336" t="s">
        <v>150</v>
      </c>
      <c r="B22" s="337"/>
      <c r="C22" s="337" t="s">
        <v>163</v>
      </c>
      <c r="D22" s="337"/>
      <c r="E22" s="337"/>
      <c r="F22" s="338"/>
    </row>
    <row r="23" spans="1:6" ht="49.5" customHeight="1">
      <c r="A23" s="336"/>
      <c r="B23" s="337"/>
      <c r="C23" s="337"/>
      <c r="D23" s="337"/>
      <c r="E23" s="337"/>
      <c r="F23" s="338"/>
    </row>
    <row r="24" spans="1:6" ht="12.75">
      <c r="A24" s="271"/>
      <c r="B24" s="272"/>
      <c r="C24" s="272"/>
      <c r="D24" s="272"/>
      <c r="E24" s="272"/>
      <c r="F24" s="273"/>
    </row>
    <row r="25" spans="1:6" ht="12.75">
      <c r="A25" s="271"/>
      <c r="B25" s="272"/>
      <c r="C25" s="272"/>
      <c r="D25" s="272"/>
      <c r="E25" s="272"/>
      <c r="F25" s="273"/>
    </row>
    <row r="26" spans="1:6" ht="12.75">
      <c r="A26" s="271"/>
      <c r="B26" s="272"/>
      <c r="C26" s="272"/>
      <c r="D26" s="272"/>
      <c r="E26" s="272"/>
      <c r="F26" s="273"/>
    </row>
    <row r="27" spans="1:6" ht="12.75">
      <c r="A27" s="271" t="s">
        <v>0</v>
      </c>
      <c r="B27" s="272"/>
      <c r="C27" s="321" t="s">
        <v>164</v>
      </c>
      <c r="D27" s="322"/>
      <c r="E27" s="322"/>
      <c r="F27" s="323"/>
    </row>
    <row r="28" spans="1:6" ht="105" customHeight="1" thickBot="1">
      <c r="A28" s="274"/>
      <c r="B28" s="275"/>
      <c r="C28" s="324"/>
      <c r="D28" s="324"/>
      <c r="E28" s="324"/>
      <c r="F28" s="325"/>
    </row>
  </sheetData>
  <sheetProtection/>
  <mergeCells count="16">
    <mergeCell ref="A5:A7"/>
    <mergeCell ref="B5:B7"/>
    <mergeCell ref="C5:C7"/>
    <mergeCell ref="D5:D7"/>
    <mergeCell ref="E5:E7"/>
    <mergeCell ref="F5:F7"/>
    <mergeCell ref="A24:F26"/>
    <mergeCell ref="A27:B28"/>
    <mergeCell ref="C27:F28"/>
    <mergeCell ref="A1:A2"/>
    <mergeCell ref="B1:F1"/>
    <mergeCell ref="B2:F2"/>
    <mergeCell ref="B3:F3"/>
    <mergeCell ref="A4:F4"/>
    <mergeCell ref="A22:B23"/>
    <mergeCell ref="C22:F2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71"/>
  <sheetViews>
    <sheetView zoomScalePageLayoutView="0" workbookViewId="0" topLeftCell="A10">
      <selection activeCell="H24" sqref="H24"/>
    </sheetView>
  </sheetViews>
  <sheetFormatPr defaultColWidth="11.421875" defaultRowHeight="12.75"/>
  <cols>
    <col min="1" max="1" width="19.7109375" style="147" customWidth="1"/>
    <col min="2" max="2" width="40.421875" style="147" customWidth="1"/>
    <col min="3" max="3" width="18.00390625" style="147" customWidth="1"/>
    <col min="4" max="4" width="15.57421875" style="147" bestFit="1" customWidth="1"/>
    <col min="5" max="5" width="15.8515625" style="147" bestFit="1" customWidth="1"/>
    <col min="6" max="6" width="15.8515625" style="147" customWidth="1"/>
    <col min="7" max="7" width="16.57421875" style="147" customWidth="1"/>
    <col min="8" max="8" width="17.140625" style="147" customWidth="1"/>
    <col min="9" max="9" width="16.57421875" style="147" customWidth="1"/>
    <col min="10" max="10" width="14.421875" style="147" customWidth="1"/>
    <col min="11" max="11" width="18.00390625" style="149" customWidth="1"/>
    <col min="12" max="12" width="12.57421875" style="150" customWidth="1"/>
    <col min="13" max="13" width="15.57421875" style="0" customWidth="1"/>
    <col min="15" max="15" width="15.421875" style="0" customWidth="1"/>
  </cols>
  <sheetData>
    <row r="1" spans="1:13" ht="43.5" customHeight="1">
      <c r="A1" s="381"/>
      <c r="B1" s="383" t="s">
        <v>23</v>
      </c>
      <c r="C1" s="384"/>
      <c r="D1" s="384"/>
      <c r="E1" s="384"/>
      <c r="F1" s="384"/>
      <c r="G1" s="384"/>
      <c r="H1" s="384"/>
      <c r="I1" s="384"/>
      <c r="J1" s="384"/>
      <c r="K1" s="384"/>
      <c r="L1" s="385"/>
      <c r="M1" s="120"/>
    </row>
    <row r="2" spans="1:13" ht="43.5" customHeight="1">
      <c r="A2" s="382"/>
      <c r="B2" s="383" t="s">
        <v>165</v>
      </c>
      <c r="C2" s="384"/>
      <c r="D2" s="384"/>
      <c r="E2" s="384"/>
      <c r="F2" s="384"/>
      <c r="G2" s="384"/>
      <c r="H2" s="384"/>
      <c r="I2" s="384"/>
      <c r="J2" s="384"/>
      <c r="K2" s="384"/>
      <c r="L2" s="385"/>
      <c r="M2" s="120"/>
    </row>
    <row r="3" spans="1:13" ht="13.5" thickBot="1">
      <c r="A3" s="121" t="s">
        <v>24</v>
      </c>
      <c r="B3" s="386" t="s">
        <v>129</v>
      </c>
      <c r="C3" s="387"/>
      <c r="D3" s="387"/>
      <c r="E3" s="387"/>
      <c r="F3" s="387"/>
      <c r="G3" s="387"/>
      <c r="H3" s="387"/>
      <c r="I3" s="387"/>
      <c r="J3" s="387"/>
      <c r="K3" s="388"/>
      <c r="L3" s="389"/>
      <c r="M3" s="5"/>
    </row>
    <row r="4" spans="1:12" ht="24" customHeight="1">
      <c r="A4" s="390" t="s">
        <v>13</v>
      </c>
      <c r="B4" s="392" t="s">
        <v>25</v>
      </c>
      <c r="C4" s="394" t="s">
        <v>166</v>
      </c>
      <c r="D4" s="395"/>
      <c r="E4" s="395"/>
      <c r="F4" s="396"/>
      <c r="G4" s="394" t="s">
        <v>167</v>
      </c>
      <c r="H4" s="395"/>
      <c r="I4" s="395"/>
      <c r="J4" s="400"/>
      <c r="K4" s="352" t="s">
        <v>26</v>
      </c>
      <c r="L4" s="355" t="s">
        <v>27</v>
      </c>
    </row>
    <row r="5" spans="1:12" ht="12.75">
      <c r="A5" s="391"/>
      <c r="B5" s="393"/>
      <c r="C5" s="397"/>
      <c r="D5" s="398"/>
      <c r="E5" s="398"/>
      <c r="F5" s="399"/>
      <c r="G5" s="397"/>
      <c r="H5" s="398"/>
      <c r="I5" s="398"/>
      <c r="J5" s="401"/>
      <c r="K5" s="353"/>
      <c r="L5" s="356"/>
    </row>
    <row r="6" spans="1:12" ht="12.75">
      <c r="A6" s="126"/>
      <c r="B6" s="15"/>
      <c r="C6" s="161" t="s">
        <v>28</v>
      </c>
      <c r="D6" s="162" t="s">
        <v>29</v>
      </c>
      <c r="E6" s="162" t="s">
        <v>30</v>
      </c>
      <c r="F6" s="163" t="s">
        <v>31</v>
      </c>
      <c r="G6" s="161" t="s">
        <v>28</v>
      </c>
      <c r="H6" s="162" t="s">
        <v>29</v>
      </c>
      <c r="I6" s="162" t="s">
        <v>30</v>
      </c>
      <c r="J6" s="164" t="s">
        <v>31</v>
      </c>
      <c r="K6" s="354"/>
      <c r="L6" s="357"/>
    </row>
    <row r="7" spans="1:12" ht="12.75">
      <c r="A7" s="45">
        <v>1</v>
      </c>
      <c r="B7" s="46" t="s">
        <v>32</v>
      </c>
      <c r="C7" s="122">
        <f>C9+C19</f>
        <v>10958263000</v>
      </c>
      <c r="D7" s="123">
        <f aca="true" t="shared" si="0" ref="D7:J7">D9+D19</f>
        <v>2933638550</v>
      </c>
      <c r="E7" s="123">
        <f t="shared" si="0"/>
        <v>1496474336</v>
      </c>
      <c r="F7" s="124">
        <f t="shared" si="0"/>
        <v>1437164214</v>
      </c>
      <c r="G7" s="122">
        <v>10460966299</v>
      </c>
      <c r="H7" s="123">
        <v>2370411834.36</v>
      </c>
      <c r="I7" s="123">
        <v>1384622518</v>
      </c>
      <c r="J7" s="125">
        <f t="shared" si="0"/>
        <v>985789316.36</v>
      </c>
      <c r="K7" s="123">
        <f>K9+K19</f>
        <v>111851818</v>
      </c>
      <c r="L7" s="47">
        <f>_xlfn.IFERROR((E7/I7)-1,"N/A")</f>
        <v>0.08078145237848866</v>
      </c>
    </row>
    <row r="8" spans="1:12" ht="14.25">
      <c r="A8" s="16"/>
      <c r="B8" s="15"/>
      <c r="C8" s="126"/>
      <c r="D8" s="127"/>
      <c r="E8" s="127"/>
      <c r="F8" s="15"/>
      <c r="G8" s="126"/>
      <c r="H8" s="127"/>
      <c r="I8" s="127"/>
      <c r="J8" s="128"/>
      <c r="K8" s="15"/>
      <c r="L8" s="17"/>
    </row>
    <row r="9" spans="1:15" ht="12.75">
      <c r="A9" s="18" t="s">
        <v>33</v>
      </c>
      <c r="B9" s="19" t="s">
        <v>9</v>
      </c>
      <c r="C9" s="129">
        <f>SUM(C10:C18)</f>
        <v>7045658000</v>
      </c>
      <c r="D9" s="130">
        <f aca="true" t="shared" si="1" ref="D9:J9">SUM(D10:D17)</f>
        <v>1847552106</v>
      </c>
      <c r="E9" s="130">
        <f t="shared" si="1"/>
        <v>1452860238</v>
      </c>
      <c r="F9" s="131">
        <f t="shared" si="1"/>
        <v>394691868</v>
      </c>
      <c r="G9" s="129">
        <v>6828077279</v>
      </c>
      <c r="H9" s="130">
        <v>1687353182</v>
      </c>
      <c r="I9" s="130">
        <v>1346444500</v>
      </c>
      <c r="J9" s="132">
        <f t="shared" si="1"/>
        <v>340908682</v>
      </c>
      <c r="K9" s="131">
        <f>E9-I9</f>
        <v>106415738</v>
      </c>
      <c r="L9" s="133">
        <f aca="true" t="shared" si="2" ref="L9:L42">_xlfn.IFERROR((E9/I9)-1,"N/A")</f>
        <v>0.0790346263808126</v>
      </c>
      <c r="O9" s="134"/>
    </row>
    <row r="10" spans="1:15" ht="22.5">
      <c r="A10" s="20" t="s">
        <v>34</v>
      </c>
      <c r="B10" s="21" t="s">
        <v>35</v>
      </c>
      <c r="C10" s="135">
        <v>3605815000</v>
      </c>
      <c r="D10" s="136">
        <f>727116338+9022833+4555205+23252100</f>
        <v>763946476</v>
      </c>
      <c r="E10" s="136">
        <f>727116338+6363095+4555205+23252100</f>
        <v>761286738</v>
      </c>
      <c r="F10" s="137">
        <f>D10-E10</f>
        <v>2659738</v>
      </c>
      <c r="G10" s="135">
        <v>3465710484</v>
      </c>
      <c r="H10" s="136">
        <v>686388104</v>
      </c>
      <c r="I10" s="136">
        <v>686388104</v>
      </c>
      <c r="J10" s="165">
        <f>H10-I10</f>
        <v>0</v>
      </c>
      <c r="K10" s="137">
        <f aca="true" t="shared" si="3" ref="K10:K41">E10-I10</f>
        <v>74898634</v>
      </c>
      <c r="L10" s="48">
        <f t="shared" si="2"/>
        <v>0.10911994768487432</v>
      </c>
      <c r="O10" s="138"/>
    </row>
    <row r="11" spans="1:15" ht="12.75">
      <c r="A11" s="20" t="s">
        <v>36</v>
      </c>
      <c r="B11" s="22" t="s">
        <v>37</v>
      </c>
      <c r="C11" s="85">
        <v>1022150000</v>
      </c>
      <c r="D11" s="139">
        <f>44629999+2102449+2717259+56470091+22554795</f>
        <v>128474593</v>
      </c>
      <c r="E11" s="139">
        <f>44629999+2542156+55550923+20898092</f>
        <v>123621170</v>
      </c>
      <c r="F11" s="137">
        <f aca="true" t="shared" si="4" ref="F11:F17">D11-E11</f>
        <v>4853423</v>
      </c>
      <c r="G11" s="85">
        <v>980258736</v>
      </c>
      <c r="H11" s="139">
        <v>161153709</v>
      </c>
      <c r="I11" s="139">
        <v>161153709</v>
      </c>
      <c r="J11" s="165">
        <f aca="true" t="shared" si="5" ref="J11:J41">H11-I11</f>
        <v>0</v>
      </c>
      <c r="K11" s="140">
        <f t="shared" si="3"/>
        <v>-37532539</v>
      </c>
      <c r="L11" s="48">
        <f t="shared" si="2"/>
        <v>-0.23289900823815357</v>
      </c>
      <c r="O11" s="138"/>
    </row>
    <row r="12" spans="1:15" ht="12.75">
      <c r="A12" s="20" t="s">
        <v>38</v>
      </c>
      <c r="B12" s="15" t="s">
        <v>39</v>
      </c>
      <c r="C12" s="85">
        <v>1039873000</v>
      </c>
      <c r="D12" s="139">
        <f>207018855+74205809+104747709</f>
        <v>385972373</v>
      </c>
      <c r="E12" s="139">
        <f>204046211+74090909+104595209</f>
        <v>382732329</v>
      </c>
      <c r="F12" s="137">
        <f t="shared" si="4"/>
        <v>3240044</v>
      </c>
      <c r="G12" s="85">
        <v>703191230</v>
      </c>
      <c r="H12" s="139">
        <v>270600210</v>
      </c>
      <c r="I12" s="139">
        <v>270600210</v>
      </c>
      <c r="J12" s="165">
        <f t="shared" si="5"/>
        <v>0</v>
      </c>
      <c r="K12" s="140">
        <f t="shared" si="3"/>
        <v>112132119</v>
      </c>
      <c r="L12" s="48">
        <f t="shared" si="2"/>
        <v>0.4143829710996898</v>
      </c>
      <c r="O12" s="138"/>
    </row>
    <row r="13" spans="1:15" ht="12.75">
      <c r="A13" s="20" t="s">
        <v>40</v>
      </c>
      <c r="B13" s="15" t="s">
        <v>41</v>
      </c>
      <c r="C13" s="85">
        <v>451555000</v>
      </c>
      <c r="D13" s="139">
        <f>23953539+35130007+4816500</f>
        <v>63900046</v>
      </c>
      <c r="E13" s="139">
        <f>23953539+35130007+4811700</f>
        <v>63895246</v>
      </c>
      <c r="F13" s="137">
        <f t="shared" si="4"/>
        <v>4800</v>
      </c>
      <c r="G13" s="85">
        <v>717613650</v>
      </c>
      <c r="H13" s="139">
        <v>135430486</v>
      </c>
      <c r="I13" s="139">
        <v>135430486</v>
      </c>
      <c r="J13" s="165">
        <f t="shared" si="5"/>
        <v>0</v>
      </c>
      <c r="K13" s="140">
        <f t="shared" si="3"/>
        <v>-71535240</v>
      </c>
      <c r="L13" s="48">
        <f t="shared" si="2"/>
        <v>-0.5282063301463749</v>
      </c>
      <c r="O13" s="138"/>
    </row>
    <row r="14" spans="1:15" ht="12.75">
      <c r="A14" s="20" t="s">
        <v>42</v>
      </c>
      <c r="B14" s="15" t="s">
        <v>43</v>
      </c>
      <c r="C14" s="85">
        <v>75264000</v>
      </c>
      <c r="D14" s="139">
        <v>23254055</v>
      </c>
      <c r="E14" s="139">
        <v>23254055</v>
      </c>
      <c r="F14" s="137">
        <f t="shared" si="4"/>
        <v>0</v>
      </c>
      <c r="G14" s="85">
        <v>30682000</v>
      </c>
      <c r="H14" s="139">
        <v>14369491</v>
      </c>
      <c r="I14" s="139">
        <v>14369491</v>
      </c>
      <c r="J14" s="165">
        <f t="shared" si="5"/>
        <v>0</v>
      </c>
      <c r="K14" s="140">
        <f t="shared" si="3"/>
        <v>8884564</v>
      </c>
      <c r="L14" s="48">
        <f t="shared" si="2"/>
        <v>0.6182935776917915</v>
      </c>
      <c r="O14" s="138"/>
    </row>
    <row r="15" spans="1:15" ht="12.75">
      <c r="A15" s="20" t="s">
        <v>44</v>
      </c>
      <c r="B15" s="15" t="s">
        <v>168</v>
      </c>
      <c r="C15" s="85">
        <v>0</v>
      </c>
      <c r="D15" s="139"/>
      <c r="E15" s="139">
        <v>0</v>
      </c>
      <c r="F15" s="137">
        <f t="shared" si="4"/>
        <v>0</v>
      </c>
      <c r="G15" s="85">
        <v>55000000</v>
      </c>
      <c r="H15" s="139">
        <v>0</v>
      </c>
      <c r="I15" s="139">
        <v>0</v>
      </c>
      <c r="J15" s="165">
        <f t="shared" si="5"/>
        <v>0</v>
      </c>
      <c r="K15" s="137">
        <f t="shared" si="3"/>
        <v>0</v>
      </c>
      <c r="L15" s="48" t="str">
        <f t="shared" si="2"/>
        <v>N/A</v>
      </c>
      <c r="O15" s="138"/>
    </row>
    <row r="16" spans="1:15" ht="12.75">
      <c r="A16" s="20" t="s">
        <v>45</v>
      </c>
      <c r="B16" s="15" t="s">
        <v>46</v>
      </c>
      <c r="C16" s="85">
        <v>486000000</v>
      </c>
      <c r="D16" s="139">
        <v>402105463</v>
      </c>
      <c r="E16" s="139">
        <v>18832000</v>
      </c>
      <c r="F16" s="137">
        <f t="shared" si="4"/>
        <v>383273463</v>
      </c>
      <c r="G16" s="85">
        <v>463000000</v>
      </c>
      <c r="H16" s="139">
        <v>344608682</v>
      </c>
      <c r="I16" s="139">
        <v>3700000</v>
      </c>
      <c r="J16" s="165">
        <f t="shared" si="5"/>
        <v>340908682</v>
      </c>
      <c r="K16" s="140">
        <f t="shared" si="3"/>
        <v>15132000</v>
      </c>
      <c r="L16" s="48">
        <f t="shared" si="2"/>
        <v>4.08972972972973</v>
      </c>
      <c r="O16" s="23"/>
    </row>
    <row r="17" spans="1:15" ht="12.75">
      <c r="A17" s="20" t="s">
        <v>47</v>
      </c>
      <c r="B17" s="15" t="s">
        <v>48</v>
      </c>
      <c r="C17" s="85">
        <v>365001000</v>
      </c>
      <c r="D17" s="139">
        <f>17759000+26632200+35507900</f>
        <v>79899100</v>
      </c>
      <c r="E17" s="139">
        <f>17612200+26412100+35214400</f>
        <v>79238700</v>
      </c>
      <c r="F17" s="137">
        <f t="shared" si="4"/>
        <v>660400</v>
      </c>
      <c r="G17" s="85">
        <v>347621179</v>
      </c>
      <c r="H17" s="139">
        <v>74802500</v>
      </c>
      <c r="I17" s="139">
        <v>74802500</v>
      </c>
      <c r="J17" s="165">
        <f t="shared" si="5"/>
        <v>0</v>
      </c>
      <c r="K17" s="137">
        <f t="shared" si="3"/>
        <v>4436200</v>
      </c>
      <c r="L17" s="48">
        <f t="shared" si="2"/>
        <v>0.05930550449517069</v>
      </c>
      <c r="O17" s="23"/>
    </row>
    <row r="18" spans="1:15" ht="12.75">
      <c r="A18" s="20">
        <v>1.19</v>
      </c>
      <c r="B18" s="15" t="s">
        <v>141</v>
      </c>
      <c r="C18" s="85">
        <v>0</v>
      </c>
      <c r="D18" s="142"/>
      <c r="E18" s="142">
        <v>0</v>
      </c>
      <c r="F18" s="143"/>
      <c r="G18" s="85">
        <v>65000000</v>
      </c>
      <c r="H18" s="142"/>
      <c r="I18" s="142">
        <v>0</v>
      </c>
      <c r="J18" s="143"/>
      <c r="K18" s="137"/>
      <c r="L18" s="48"/>
      <c r="O18" s="23"/>
    </row>
    <row r="19" spans="1:12" ht="12.75">
      <c r="A19" s="18" t="s">
        <v>49</v>
      </c>
      <c r="B19" s="19" t="s">
        <v>10</v>
      </c>
      <c r="C19" s="144">
        <f>SUM(C20:C42)-C21-C23-C24-C27</f>
        <v>3912605000</v>
      </c>
      <c r="D19" s="144">
        <f>SUM(D20:D42)-D21-D23-D24-D27</f>
        <v>1086086444</v>
      </c>
      <c r="E19" s="144">
        <f>SUM(E20:E42)-E21-E23-E24-E27</f>
        <v>43614098</v>
      </c>
      <c r="F19" s="144">
        <f>SUM(F20:F42)-F21-F23-F24-F27</f>
        <v>1042472346</v>
      </c>
      <c r="G19" s="144">
        <v>3632889020</v>
      </c>
      <c r="H19" s="144">
        <v>683058652.36</v>
      </c>
      <c r="I19" s="144">
        <v>38178018</v>
      </c>
      <c r="J19" s="144">
        <f>SUM(J20:J42)-J23-J24-J27</f>
        <v>644880634.36</v>
      </c>
      <c r="K19" s="145">
        <f t="shared" si="3"/>
        <v>5436080</v>
      </c>
      <c r="L19" s="24">
        <f t="shared" si="2"/>
        <v>0.14238769545344132</v>
      </c>
    </row>
    <row r="20" spans="1:12" ht="12.75">
      <c r="A20" s="25" t="s">
        <v>21</v>
      </c>
      <c r="B20" s="15" t="s">
        <v>50</v>
      </c>
      <c r="C20" s="85">
        <v>620000000</v>
      </c>
      <c r="D20" s="139">
        <v>0</v>
      </c>
      <c r="E20" s="139">
        <v>0</v>
      </c>
      <c r="F20" s="137">
        <f>D20-E20</f>
        <v>0</v>
      </c>
      <c r="G20" s="85">
        <v>592339145</v>
      </c>
      <c r="H20" s="139">
        <v>0</v>
      </c>
      <c r="I20" s="139"/>
      <c r="J20" s="165">
        <f t="shared" si="5"/>
        <v>0</v>
      </c>
      <c r="K20" s="137">
        <f t="shared" si="3"/>
        <v>0</v>
      </c>
      <c r="L20" s="48" t="str">
        <f t="shared" si="2"/>
        <v>N/A</v>
      </c>
    </row>
    <row r="21" spans="1:12" ht="12.75">
      <c r="A21" s="84" t="s">
        <v>51</v>
      </c>
      <c r="B21" s="15" t="s">
        <v>155</v>
      </c>
      <c r="C21" s="85">
        <v>0</v>
      </c>
      <c r="D21" s="139">
        <v>0</v>
      </c>
      <c r="E21" s="139">
        <v>0</v>
      </c>
      <c r="F21" s="137">
        <f>D21-E21</f>
        <v>0</v>
      </c>
      <c r="G21" s="85"/>
      <c r="H21" s="139"/>
      <c r="I21" s="139"/>
      <c r="J21" s="165">
        <f t="shared" si="5"/>
        <v>0</v>
      </c>
      <c r="K21" s="137">
        <f>E21-I21</f>
        <v>0</v>
      </c>
      <c r="L21" s="48" t="str">
        <f>_xlfn.IFERROR((E21/I21)-1,"N/A")</f>
        <v>N/A</v>
      </c>
    </row>
    <row r="22" spans="1:12" ht="12.75">
      <c r="A22" s="25" t="s">
        <v>22</v>
      </c>
      <c r="B22" s="15" t="s">
        <v>52</v>
      </c>
      <c r="C22" s="166">
        <v>166200000</v>
      </c>
      <c r="D22" s="167">
        <v>60000000</v>
      </c>
      <c r="E22" s="167">
        <v>1331252</v>
      </c>
      <c r="F22" s="137">
        <f aca="true" t="shared" si="6" ref="F22:F41">D22-E22</f>
        <v>58668748</v>
      </c>
      <c r="G22" s="166">
        <v>159000000</v>
      </c>
      <c r="H22" s="167">
        <v>45130489</v>
      </c>
      <c r="I22" s="167">
        <v>2035522</v>
      </c>
      <c r="J22" s="165">
        <f t="shared" si="5"/>
        <v>43094967</v>
      </c>
      <c r="K22" s="137">
        <f t="shared" si="3"/>
        <v>-704270</v>
      </c>
      <c r="L22" s="48">
        <f t="shared" si="2"/>
        <v>-0.3459898738505406</v>
      </c>
    </row>
    <row r="23" spans="1:12" ht="12.75">
      <c r="A23" s="84" t="s">
        <v>53</v>
      </c>
      <c r="B23" s="15" t="s">
        <v>54</v>
      </c>
      <c r="C23" s="166">
        <v>0</v>
      </c>
      <c r="D23" s="167">
        <v>0</v>
      </c>
      <c r="E23" s="167">
        <v>0</v>
      </c>
      <c r="F23" s="137">
        <f t="shared" si="6"/>
        <v>0</v>
      </c>
      <c r="G23" s="166"/>
      <c r="H23" s="167"/>
      <c r="I23" s="167"/>
      <c r="J23" s="165">
        <f t="shared" si="5"/>
        <v>0</v>
      </c>
      <c r="K23" s="137">
        <f t="shared" si="3"/>
        <v>0</v>
      </c>
      <c r="L23" s="48" t="str">
        <f t="shared" si="2"/>
        <v>N/A</v>
      </c>
    </row>
    <row r="24" spans="1:12" ht="12.75">
      <c r="A24" s="84" t="s">
        <v>55</v>
      </c>
      <c r="B24" s="22" t="s">
        <v>137</v>
      </c>
      <c r="C24" s="26">
        <v>0</v>
      </c>
      <c r="D24" s="146">
        <v>0</v>
      </c>
      <c r="E24" s="146">
        <v>0</v>
      </c>
      <c r="F24" s="137">
        <f t="shared" si="6"/>
        <v>0</v>
      </c>
      <c r="G24" s="26"/>
      <c r="H24" s="146"/>
      <c r="I24" s="146"/>
      <c r="J24" s="165">
        <f t="shared" si="5"/>
        <v>0</v>
      </c>
      <c r="K24" s="137">
        <f t="shared" si="3"/>
        <v>0</v>
      </c>
      <c r="L24" s="48" t="str">
        <f t="shared" si="2"/>
        <v>N/A</v>
      </c>
    </row>
    <row r="25" spans="1:12" ht="12.75">
      <c r="A25" s="25" t="s">
        <v>56</v>
      </c>
      <c r="B25" s="15" t="s">
        <v>57</v>
      </c>
      <c r="C25" s="85">
        <v>3675000</v>
      </c>
      <c r="D25" s="139">
        <v>0</v>
      </c>
      <c r="E25" s="139">
        <v>0</v>
      </c>
      <c r="F25" s="137">
        <f t="shared" si="6"/>
        <v>0</v>
      </c>
      <c r="G25" s="85">
        <v>3500000</v>
      </c>
      <c r="H25" s="139">
        <v>0</v>
      </c>
      <c r="I25" s="139"/>
      <c r="J25" s="165">
        <f t="shared" si="5"/>
        <v>0</v>
      </c>
      <c r="K25" s="137">
        <f t="shared" si="3"/>
        <v>0</v>
      </c>
      <c r="L25" s="48" t="str">
        <f t="shared" si="2"/>
        <v>N/A</v>
      </c>
    </row>
    <row r="26" spans="1:12" ht="12.75">
      <c r="A26" s="25" t="s">
        <v>58</v>
      </c>
      <c r="B26" s="15" t="s">
        <v>138</v>
      </c>
      <c r="C26" s="85">
        <v>472000000</v>
      </c>
      <c r="D26" s="139">
        <v>240776531</v>
      </c>
      <c r="E26" s="139">
        <v>0</v>
      </c>
      <c r="F26" s="137">
        <f t="shared" si="6"/>
        <v>240776531</v>
      </c>
      <c r="G26" s="85">
        <v>450439146</v>
      </c>
      <c r="H26" s="139">
        <v>159338337</v>
      </c>
      <c r="I26" s="139"/>
      <c r="J26" s="165">
        <f t="shared" si="5"/>
        <v>159338337</v>
      </c>
      <c r="K26" s="137">
        <f t="shared" si="3"/>
        <v>0</v>
      </c>
      <c r="L26" s="48" t="str">
        <f t="shared" si="2"/>
        <v>N/A</v>
      </c>
    </row>
    <row r="27" spans="1:12" ht="12.75">
      <c r="A27" s="84" t="s">
        <v>59</v>
      </c>
      <c r="B27" s="15" t="s">
        <v>156</v>
      </c>
      <c r="C27" s="85">
        <v>0</v>
      </c>
      <c r="D27" s="139">
        <v>0</v>
      </c>
      <c r="E27" s="139">
        <v>0</v>
      </c>
      <c r="F27" s="137">
        <f t="shared" si="6"/>
        <v>0</v>
      </c>
      <c r="G27" s="85"/>
      <c r="H27" s="139"/>
      <c r="I27" s="139"/>
      <c r="J27" s="165">
        <f t="shared" si="5"/>
        <v>0</v>
      </c>
      <c r="K27" s="137">
        <f t="shared" si="3"/>
        <v>0</v>
      </c>
      <c r="L27" s="48" t="str">
        <f t="shared" si="2"/>
        <v>N/A</v>
      </c>
    </row>
    <row r="28" spans="1:12" ht="12.75">
      <c r="A28" s="25" t="s">
        <v>60</v>
      </c>
      <c r="B28" s="15" t="s">
        <v>61</v>
      </c>
      <c r="C28" s="85">
        <v>372000000</v>
      </c>
      <c r="D28" s="139">
        <v>215670717</v>
      </c>
      <c r="E28" s="139">
        <v>0</v>
      </c>
      <c r="F28" s="137">
        <f t="shared" si="6"/>
        <v>215670717</v>
      </c>
      <c r="G28" s="85">
        <v>355000000</v>
      </c>
      <c r="H28" s="139">
        <v>0</v>
      </c>
      <c r="I28" s="139"/>
      <c r="J28" s="165">
        <f t="shared" si="5"/>
        <v>0</v>
      </c>
      <c r="K28" s="137">
        <f t="shared" si="3"/>
        <v>0</v>
      </c>
      <c r="L28" s="48" t="str">
        <f t="shared" si="2"/>
        <v>N/A</v>
      </c>
    </row>
    <row r="29" spans="1:12" ht="12.75">
      <c r="A29" s="25" t="s">
        <v>62</v>
      </c>
      <c r="B29" s="15" t="s">
        <v>63</v>
      </c>
      <c r="C29" s="85">
        <v>340000000</v>
      </c>
      <c r="D29" s="139">
        <v>34364266</v>
      </c>
      <c r="E29" s="141">
        <v>33134346</v>
      </c>
      <c r="F29" s="137">
        <f t="shared" si="6"/>
        <v>1229920</v>
      </c>
      <c r="G29" s="85">
        <v>220000000</v>
      </c>
      <c r="H29" s="139">
        <v>34771215</v>
      </c>
      <c r="I29" s="139">
        <v>34771215</v>
      </c>
      <c r="J29" s="165">
        <f t="shared" si="5"/>
        <v>0</v>
      </c>
      <c r="K29" s="137">
        <f t="shared" si="3"/>
        <v>-1636869</v>
      </c>
      <c r="L29" s="48">
        <f t="shared" si="2"/>
        <v>-0.047075404181303404</v>
      </c>
    </row>
    <row r="30" spans="1:12" ht="12.75">
      <c r="A30" s="25" t="s">
        <v>64</v>
      </c>
      <c r="B30" s="15" t="s">
        <v>65</v>
      </c>
      <c r="C30" s="85">
        <v>30000000</v>
      </c>
      <c r="D30" s="139">
        <v>0</v>
      </c>
      <c r="E30" s="139">
        <v>0</v>
      </c>
      <c r="F30" s="137">
        <f t="shared" si="6"/>
        <v>0</v>
      </c>
      <c r="G30" s="85">
        <v>28792500</v>
      </c>
      <c r="H30" s="139">
        <v>880281</v>
      </c>
      <c r="I30" s="139">
        <v>880281</v>
      </c>
      <c r="J30" s="165">
        <f t="shared" si="5"/>
        <v>0</v>
      </c>
      <c r="K30" s="137">
        <f t="shared" si="3"/>
        <v>-880281</v>
      </c>
      <c r="L30" s="48">
        <f t="shared" si="2"/>
        <v>-1</v>
      </c>
    </row>
    <row r="31" spans="1:12" ht="12.75">
      <c r="A31" s="25" t="s">
        <v>66</v>
      </c>
      <c r="B31" s="15" t="s">
        <v>67</v>
      </c>
      <c r="C31" s="85">
        <v>5200000</v>
      </c>
      <c r="D31" s="139">
        <v>0</v>
      </c>
      <c r="E31" s="139">
        <v>0</v>
      </c>
      <c r="F31" s="137">
        <f t="shared" si="6"/>
        <v>0</v>
      </c>
      <c r="G31" s="85">
        <v>5000000</v>
      </c>
      <c r="H31" s="139">
        <v>0</v>
      </c>
      <c r="I31" s="139"/>
      <c r="J31" s="165">
        <f t="shared" si="5"/>
        <v>0</v>
      </c>
      <c r="K31" s="137">
        <f t="shared" si="3"/>
        <v>0</v>
      </c>
      <c r="L31" s="48" t="str">
        <f t="shared" si="2"/>
        <v>N/A</v>
      </c>
    </row>
    <row r="32" spans="1:12" ht="12.75">
      <c r="A32" s="25" t="s">
        <v>68</v>
      </c>
      <c r="B32" s="15" t="s">
        <v>69</v>
      </c>
      <c r="C32" s="85">
        <v>351000000</v>
      </c>
      <c r="D32" s="139">
        <v>291021680</v>
      </c>
      <c r="E32" s="139">
        <v>0</v>
      </c>
      <c r="F32" s="137">
        <f t="shared" si="6"/>
        <v>291021680</v>
      </c>
      <c r="G32" s="85">
        <v>335229965</v>
      </c>
      <c r="H32" s="139">
        <v>298304619.64</v>
      </c>
      <c r="I32" s="139"/>
      <c r="J32" s="165">
        <f t="shared" si="5"/>
        <v>298304619.64</v>
      </c>
      <c r="K32" s="137">
        <f t="shared" si="3"/>
        <v>0</v>
      </c>
      <c r="L32" s="48" t="str">
        <f t="shared" si="2"/>
        <v>N/A</v>
      </c>
    </row>
    <row r="33" spans="1:12" ht="12.75">
      <c r="A33" s="25" t="s">
        <v>70</v>
      </c>
      <c r="B33" s="15" t="s">
        <v>71</v>
      </c>
      <c r="C33" s="85">
        <v>472000000</v>
      </c>
      <c r="D33" s="139">
        <v>0</v>
      </c>
      <c r="E33" s="139">
        <v>0</v>
      </c>
      <c r="F33" s="137">
        <f t="shared" si="6"/>
        <v>0</v>
      </c>
      <c r="G33" s="85">
        <v>450000000</v>
      </c>
      <c r="H33" s="139">
        <v>92157493</v>
      </c>
      <c r="I33" s="139"/>
      <c r="J33" s="165">
        <f t="shared" si="5"/>
        <v>92157493</v>
      </c>
      <c r="K33" s="137">
        <f t="shared" si="3"/>
        <v>0</v>
      </c>
      <c r="L33" s="48" t="str">
        <f t="shared" si="2"/>
        <v>N/A</v>
      </c>
    </row>
    <row r="34" spans="1:12" ht="12.75">
      <c r="A34" s="25" t="s">
        <v>72</v>
      </c>
      <c r="B34" s="15" t="s">
        <v>73</v>
      </c>
      <c r="C34" s="85">
        <v>80000000</v>
      </c>
      <c r="D34" s="139">
        <v>0</v>
      </c>
      <c r="E34" s="139">
        <v>0</v>
      </c>
      <c r="F34" s="137">
        <f t="shared" si="6"/>
        <v>0</v>
      </c>
      <c r="G34" s="85">
        <v>76867560</v>
      </c>
      <c r="H34" s="139">
        <v>10735217.72</v>
      </c>
      <c r="I34" s="139"/>
      <c r="J34" s="165">
        <f t="shared" si="5"/>
        <v>10735217.72</v>
      </c>
      <c r="K34" s="137">
        <f t="shared" si="3"/>
        <v>0</v>
      </c>
      <c r="L34" s="48" t="str">
        <f t="shared" si="2"/>
        <v>N/A</v>
      </c>
    </row>
    <row r="35" spans="1:12" ht="12.75">
      <c r="A35" s="25" t="s">
        <v>74</v>
      </c>
      <c r="B35" s="15" t="s">
        <v>75</v>
      </c>
      <c r="C35" s="85">
        <v>408000000</v>
      </c>
      <c r="D35" s="139">
        <v>132653250</v>
      </c>
      <c r="E35" s="139">
        <v>9148500</v>
      </c>
      <c r="F35" s="137">
        <f t="shared" si="6"/>
        <v>123504750</v>
      </c>
      <c r="G35" s="85">
        <v>389485924</v>
      </c>
      <c r="H35" s="139">
        <v>41250000</v>
      </c>
      <c r="I35" s="139"/>
      <c r="J35" s="165">
        <f t="shared" si="5"/>
        <v>41250000</v>
      </c>
      <c r="K35" s="137">
        <f t="shared" si="3"/>
        <v>9148500</v>
      </c>
      <c r="L35" s="48" t="str">
        <f t="shared" si="2"/>
        <v>N/A</v>
      </c>
    </row>
    <row r="36" spans="1:12" s="157" customFormat="1" ht="12.75">
      <c r="A36" s="27" t="s">
        <v>76</v>
      </c>
      <c r="B36" s="22" t="s">
        <v>77</v>
      </c>
      <c r="C36" s="86">
        <v>262000000</v>
      </c>
      <c r="D36" s="141">
        <v>111600000</v>
      </c>
      <c r="E36" s="141">
        <v>0</v>
      </c>
      <c r="F36" s="137">
        <f t="shared" si="6"/>
        <v>111600000</v>
      </c>
      <c r="G36" s="86">
        <v>250000000</v>
      </c>
      <c r="H36" s="141">
        <v>0</v>
      </c>
      <c r="I36" s="141"/>
      <c r="J36" s="165">
        <f t="shared" si="5"/>
        <v>0</v>
      </c>
      <c r="K36" s="137">
        <f t="shared" si="3"/>
        <v>0</v>
      </c>
      <c r="L36" s="48" t="str">
        <f t="shared" si="2"/>
        <v>N/A</v>
      </c>
    </row>
    <row r="37" spans="1:12" ht="12.75">
      <c r="A37" s="25" t="s">
        <v>78</v>
      </c>
      <c r="B37" s="15" t="s">
        <v>79</v>
      </c>
      <c r="C37" s="85">
        <v>17600000</v>
      </c>
      <c r="D37" s="139">
        <v>0</v>
      </c>
      <c r="E37" s="139">
        <v>0</v>
      </c>
      <c r="F37" s="137">
        <f t="shared" si="6"/>
        <v>0</v>
      </c>
      <c r="G37" s="85">
        <v>16800000</v>
      </c>
      <c r="H37" s="139">
        <v>0</v>
      </c>
      <c r="I37" s="139"/>
      <c r="J37" s="165">
        <f t="shared" si="5"/>
        <v>0</v>
      </c>
      <c r="K37" s="137">
        <f t="shared" si="3"/>
        <v>0</v>
      </c>
      <c r="L37" s="48" t="str">
        <f t="shared" si="2"/>
        <v>N/A</v>
      </c>
    </row>
    <row r="38" spans="1:12" ht="12.75">
      <c r="A38" s="25" t="s">
        <v>80</v>
      </c>
      <c r="B38" s="15" t="s">
        <v>81</v>
      </c>
      <c r="C38" s="85">
        <v>21000000</v>
      </c>
      <c r="D38" s="139">
        <v>0</v>
      </c>
      <c r="E38" s="139">
        <v>0</v>
      </c>
      <c r="F38" s="137">
        <f t="shared" si="6"/>
        <v>0</v>
      </c>
      <c r="G38" s="85">
        <v>20000000</v>
      </c>
      <c r="H38" s="139">
        <v>491000</v>
      </c>
      <c r="I38" s="139">
        <v>491000</v>
      </c>
      <c r="J38" s="165">
        <f t="shared" si="5"/>
        <v>0</v>
      </c>
      <c r="K38" s="137">
        <f t="shared" si="3"/>
        <v>-491000</v>
      </c>
      <c r="L38" s="48">
        <f t="shared" si="2"/>
        <v>-1</v>
      </c>
    </row>
    <row r="39" spans="1:12" ht="12.75">
      <c r="A39" s="25" t="s">
        <v>82</v>
      </c>
      <c r="B39" s="15" t="s">
        <v>83</v>
      </c>
      <c r="C39" s="85">
        <v>138000000</v>
      </c>
      <c r="D39" s="139">
        <v>0</v>
      </c>
      <c r="E39" s="139">
        <v>0</v>
      </c>
      <c r="F39" s="137">
        <f t="shared" si="6"/>
        <v>0</v>
      </c>
      <c r="G39" s="85">
        <v>131540310</v>
      </c>
      <c r="H39" s="139">
        <v>0</v>
      </c>
      <c r="I39" s="139"/>
      <c r="J39" s="165">
        <f t="shared" si="5"/>
        <v>0</v>
      </c>
      <c r="K39" s="137">
        <f t="shared" si="3"/>
        <v>0</v>
      </c>
      <c r="L39" s="48" t="str">
        <f t="shared" si="2"/>
        <v>N/A</v>
      </c>
    </row>
    <row r="40" spans="1:12" ht="12.75">
      <c r="A40" s="25" t="s">
        <v>84</v>
      </c>
      <c r="B40" s="15" t="s">
        <v>85</v>
      </c>
      <c r="C40" s="85">
        <v>73930000</v>
      </c>
      <c r="D40" s="139">
        <v>0</v>
      </c>
      <c r="E40" s="139">
        <v>0</v>
      </c>
      <c r="F40" s="137">
        <f t="shared" si="6"/>
        <v>0</v>
      </c>
      <c r="G40" s="85">
        <v>70415950</v>
      </c>
      <c r="H40" s="139">
        <v>0</v>
      </c>
      <c r="I40" s="139"/>
      <c r="J40" s="165">
        <f t="shared" si="5"/>
        <v>0</v>
      </c>
      <c r="K40" s="137">
        <f t="shared" si="3"/>
        <v>0</v>
      </c>
      <c r="L40" s="48" t="str">
        <f t="shared" si="2"/>
        <v>N/A</v>
      </c>
    </row>
    <row r="41" spans="1:12" ht="12.75">
      <c r="A41" s="25" t="s">
        <v>86</v>
      </c>
      <c r="B41" s="15" t="s">
        <v>87</v>
      </c>
      <c r="C41" s="85">
        <v>30000000</v>
      </c>
      <c r="D41" s="139">
        <v>0</v>
      </c>
      <c r="E41" s="139">
        <v>0</v>
      </c>
      <c r="F41" s="137">
        <f t="shared" si="6"/>
        <v>0</v>
      </c>
      <c r="G41" s="85">
        <v>28478520</v>
      </c>
      <c r="H41" s="139">
        <v>0</v>
      </c>
      <c r="I41" s="139"/>
      <c r="J41" s="165">
        <f t="shared" si="5"/>
        <v>0</v>
      </c>
      <c r="K41" s="137">
        <f t="shared" si="3"/>
        <v>0</v>
      </c>
      <c r="L41" s="48" t="str">
        <f t="shared" si="2"/>
        <v>N/A</v>
      </c>
    </row>
    <row r="42" spans="1:12" ht="12.75">
      <c r="A42" s="25" t="s">
        <v>88</v>
      </c>
      <c r="B42" s="28" t="s">
        <v>89</v>
      </c>
      <c r="C42" s="168">
        <v>50000000</v>
      </c>
      <c r="D42" s="169">
        <v>0</v>
      </c>
      <c r="E42" s="169">
        <v>0</v>
      </c>
      <c r="F42" s="170">
        <f>D42-E42</f>
        <v>0</v>
      </c>
      <c r="G42" s="168">
        <v>50000000</v>
      </c>
      <c r="H42" s="169">
        <v>0</v>
      </c>
      <c r="I42" s="169"/>
      <c r="J42" s="165">
        <f>H42-I42</f>
        <v>0</v>
      </c>
      <c r="K42" s="170">
        <f>E42-I42</f>
        <v>0</v>
      </c>
      <c r="L42" s="48" t="str">
        <f t="shared" si="2"/>
        <v>N/A</v>
      </c>
    </row>
    <row r="43" spans="1:12" ht="12.75">
      <c r="A43" s="358" t="s">
        <v>150</v>
      </c>
      <c r="B43" s="359"/>
      <c r="C43" s="362" t="s">
        <v>139</v>
      </c>
      <c r="D43" s="363"/>
      <c r="E43" s="363"/>
      <c r="F43" s="363"/>
      <c r="G43" s="363"/>
      <c r="H43" s="363"/>
      <c r="I43" s="363"/>
      <c r="J43" s="363"/>
      <c r="K43" s="364"/>
      <c r="L43" s="365"/>
    </row>
    <row r="44" spans="1:12" ht="12.75">
      <c r="A44" s="360"/>
      <c r="B44" s="361"/>
      <c r="C44" s="360"/>
      <c r="D44" s="366"/>
      <c r="E44" s="366"/>
      <c r="F44" s="366"/>
      <c r="G44" s="366"/>
      <c r="H44" s="366"/>
      <c r="I44" s="366"/>
      <c r="J44" s="366"/>
      <c r="K44" s="366"/>
      <c r="L44" s="361"/>
    </row>
    <row r="45" spans="1:13" ht="14.25">
      <c r="A45" s="367"/>
      <c r="B45" s="364"/>
      <c r="C45" s="364"/>
      <c r="D45" s="364"/>
      <c r="E45" s="364"/>
      <c r="F45" s="364"/>
      <c r="G45" s="364"/>
      <c r="H45" s="364"/>
      <c r="I45" s="364"/>
      <c r="J45" s="364"/>
      <c r="K45" s="364"/>
      <c r="L45" s="368"/>
      <c r="M45" s="29"/>
    </row>
    <row r="46" spans="1:13" ht="14.25">
      <c r="A46" s="369"/>
      <c r="B46" s="363"/>
      <c r="C46" s="363"/>
      <c r="D46" s="363"/>
      <c r="E46" s="363"/>
      <c r="F46" s="363"/>
      <c r="G46" s="363"/>
      <c r="H46" s="363"/>
      <c r="I46" s="363"/>
      <c r="J46" s="363"/>
      <c r="K46" s="363"/>
      <c r="L46" s="370"/>
      <c r="M46" s="29"/>
    </row>
    <row r="47" spans="1:13" ht="14.25">
      <c r="A47" s="371"/>
      <c r="B47" s="366"/>
      <c r="C47" s="366"/>
      <c r="D47" s="366"/>
      <c r="E47" s="366"/>
      <c r="F47" s="366"/>
      <c r="G47" s="366"/>
      <c r="H47" s="366"/>
      <c r="I47" s="366"/>
      <c r="J47" s="366"/>
      <c r="K47" s="366"/>
      <c r="L47" s="372"/>
      <c r="M47" s="29"/>
    </row>
    <row r="48" spans="1:13" ht="14.25">
      <c r="A48" s="367" t="s">
        <v>0</v>
      </c>
      <c r="B48" s="359"/>
      <c r="C48" s="375"/>
      <c r="D48" s="376"/>
      <c r="E48" s="376"/>
      <c r="F48" s="376"/>
      <c r="G48" s="376"/>
      <c r="H48" s="376"/>
      <c r="I48" s="376"/>
      <c r="J48" s="376"/>
      <c r="K48" s="376"/>
      <c r="L48" s="377"/>
      <c r="M48" s="29"/>
    </row>
    <row r="49" spans="1:13" ht="15" thickBot="1">
      <c r="A49" s="373"/>
      <c r="B49" s="374"/>
      <c r="C49" s="378"/>
      <c r="D49" s="379"/>
      <c r="E49" s="379"/>
      <c r="F49" s="379"/>
      <c r="G49" s="379"/>
      <c r="H49" s="379"/>
      <c r="I49" s="379"/>
      <c r="J49" s="379"/>
      <c r="K49" s="379"/>
      <c r="L49" s="380"/>
      <c r="M49" s="119"/>
    </row>
    <row r="50" spans="3:13" ht="14.25">
      <c r="C50" s="148" t="s">
        <v>139</v>
      </c>
      <c r="D50" s="148"/>
      <c r="E50" s="148"/>
      <c r="F50" s="148"/>
      <c r="M50" s="29"/>
    </row>
    <row r="51" spans="3:13" ht="14.25">
      <c r="C51" s="148" t="s">
        <v>139</v>
      </c>
      <c r="D51" s="148"/>
      <c r="E51" s="148"/>
      <c r="F51" s="148"/>
      <c r="M51" s="29"/>
    </row>
    <row r="52" spans="3:6" ht="12.75">
      <c r="C52" s="148" t="s">
        <v>139</v>
      </c>
      <c r="D52" s="148"/>
      <c r="E52" s="148"/>
      <c r="F52" s="148"/>
    </row>
    <row r="53" spans="3:6" ht="12.75">
      <c r="C53" s="148" t="s">
        <v>139</v>
      </c>
      <c r="D53" s="148"/>
      <c r="E53" s="148"/>
      <c r="F53" s="148"/>
    </row>
    <row r="54" spans="3:6" ht="12.75">
      <c r="C54" s="148" t="s">
        <v>139</v>
      </c>
      <c r="D54" s="148"/>
      <c r="E54" s="148"/>
      <c r="F54" s="148"/>
    </row>
    <row r="55" spans="3:6" ht="12.75">
      <c r="C55" s="148" t="s">
        <v>139</v>
      </c>
      <c r="D55" s="148"/>
      <c r="E55" s="148"/>
      <c r="F55" s="148"/>
    </row>
    <row r="56" spans="3:6" ht="12.75">
      <c r="C56" s="148" t="s">
        <v>139</v>
      </c>
      <c r="D56" s="148"/>
      <c r="E56" s="148"/>
      <c r="F56" s="148"/>
    </row>
    <row r="57" spans="3:6" ht="12.75">
      <c r="C57" s="148" t="s">
        <v>139</v>
      </c>
      <c r="D57" s="148"/>
      <c r="E57" s="148"/>
      <c r="F57" s="148"/>
    </row>
    <row r="58" spans="3:6" ht="12.75">
      <c r="C58" s="148" t="s">
        <v>139</v>
      </c>
      <c r="D58" s="148"/>
      <c r="E58" s="148"/>
      <c r="F58" s="148"/>
    </row>
    <row r="59" spans="3:6" ht="12.75">
      <c r="C59" s="148" t="s">
        <v>139</v>
      </c>
      <c r="D59" s="148"/>
      <c r="E59" s="148"/>
      <c r="F59" s="148"/>
    </row>
    <row r="60" spans="3:6" ht="12.75">
      <c r="C60" s="148" t="s">
        <v>139</v>
      </c>
      <c r="D60" s="148"/>
      <c r="E60" s="148"/>
      <c r="F60" s="148"/>
    </row>
    <row r="61" spans="3:6" ht="12.75">
      <c r="C61" s="148" t="s">
        <v>139</v>
      </c>
      <c r="D61" s="148"/>
      <c r="E61" s="148"/>
      <c r="F61" s="148"/>
    </row>
    <row r="62" spans="3:6" ht="12.75">
      <c r="C62" s="148" t="s">
        <v>139</v>
      </c>
      <c r="D62" s="148"/>
      <c r="E62" s="148"/>
      <c r="F62" s="148"/>
    </row>
    <row r="63" spans="3:6" ht="12.75">
      <c r="C63" s="148" t="s">
        <v>139</v>
      </c>
      <c r="D63" s="148"/>
      <c r="E63" s="148"/>
      <c r="F63" s="148"/>
    </row>
    <row r="64" spans="3:6" ht="12.75">
      <c r="C64" s="148" t="s">
        <v>139</v>
      </c>
      <c r="D64" s="148"/>
      <c r="E64" s="148"/>
      <c r="F64" s="148"/>
    </row>
    <row r="65" spans="3:6" ht="12.75">
      <c r="C65" s="148" t="s">
        <v>139</v>
      </c>
      <c r="D65" s="148"/>
      <c r="E65" s="148"/>
      <c r="F65" s="148"/>
    </row>
    <row r="66" spans="3:6" ht="12.75">
      <c r="C66" s="148" t="s">
        <v>139</v>
      </c>
      <c r="D66" s="148"/>
      <c r="E66" s="148"/>
      <c r="F66" s="148"/>
    </row>
    <row r="67" spans="3:6" ht="12.75">
      <c r="C67" s="148" t="s">
        <v>139</v>
      </c>
      <c r="D67" s="148"/>
      <c r="E67" s="148"/>
      <c r="F67" s="148"/>
    </row>
    <row r="68" spans="3:6" ht="12.75">
      <c r="C68" s="148" t="s">
        <v>139</v>
      </c>
      <c r="D68" s="148"/>
      <c r="E68" s="148"/>
      <c r="F68" s="148"/>
    </row>
    <row r="69" spans="3:6" ht="12.75">
      <c r="C69" s="148" t="s">
        <v>139</v>
      </c>
      <c r="D69" s="148"/>
      <c r="E69" s="148"/>
      <c r="F69" s="148"/>
    </row>
    <row r="70" spans="3:6" ht="12.75">
      <c r="C70" s="148" t="s">
        <v>139</v>
      </c>
      <c r="D70" s="148"/>
      <c r="E70" s="148"/>
      <c r="F70" s="148"/>
    </row>
    <row r="71" spans="3:6" ht="12.75">
      <c r="C71" s="148" t="s">
        <v>139</v>
      </c>
      <c r="D71" s="148"/>
      <c r="E71" s="148"/>
      <c r="F71" s="148"/>
    </row>
  </sheetData>
  <sheetProtection/>
  <mergeCells count="15">
    <mergeCell ref="A1:A2"/>
    <mergeCell ref="B1:L1"/>
    <mergeCell ref="B2:L2"/>
    <mergeCell ref="B3:L3"/>
    <mergeCell ref="A4:A5"/>
    <mergeCell ref="B4:B5"/>
    <mergeCell ref="C4:F5"/>
    <mergeCell ref="G4:J5"/>
    <mergeCell ref="K4:K6"/>
    <mergeCell ref="L4:L6"/>
    <mergeCell ref="A43:B44"/>
    <mergeCell ref="C43:L44"/>
    <mergeCell ref="A45:L47"/>
    <mergeCell ref="A48:B49"/>
    <mergeCell ref="C48:L49"/>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I68"/>
  <sheetViews>
    <sheetView zoomScalePageLayoutView="0" workbookViewId="0" topLeftCell="A7">
      <selection activeCell="E21" sqref="E21"/>
    </sheetView>
  </sheetViews>
  <sheetFormatPr defaultColWidth="11.421875" defaultRowHeight="12.75"/>
  <cols>
    <col min="1" max="1" width="28.421875" style="37" customWidth="1"/>
    <col min="2" max="2" width="23.421875" style="37" customWidth="1"/>
    <col min="3" max="3" width="17.7109375" style="37" customWidth="1"/>
    <col min="4" max="4" width="16.00390625" style="37" customWidth="1"/>
    <col min="5" max="5" width="16.421875" style="37" customWidth="1"/>
    <col min="6" max="6" width="14.8515625" style="37" customWidth="1"/>
    <col min="7" max="7" width="16.7109375" style="37" customWidth="1"/>
    <col min="8" max="8" width="15.7109375" style="0" customWidth="1"/>
    <col min="9" max="9" width="13.140625" style="0" bestFit="1" customWidth="1"/>
  </cols>
  <sheetData>
    <row r="1" spans="1:8" ht="54" customHeight="1" thickBot="1">
      <c r="A1" s="326"/>
      <c r="B1" s="328" t="s">
        <v>23</v>
      </c>
      <c r="C1" s="329"/>
      <c r="D1" s="329"/>
      <c r="E1" s="329"/>
      <c r="F1" s="329"/>
      <c r="G1" s="329"/>
      <c r="H1" s="330"/>
    </row>
    <row r="2" spans="1:8" ht="29.25" customHeight="1" thickBot="1">
      <c r="A2" s="440"/>
      <c r="B2" s="328" t="s">
        <v>90</v>
      </c>
      <c r="C2" s="329"/>
      <c r="D2" s="329"/>
      <c r="E2" s="329"/>
      <c r="F2" s="329"/>
      <c r="G2" s="329"/>
      <c r="H2" s="330"/>
    </row>
    <row r="3" spans="1:8" ht="21.75" customHeight="1">
      <c r="A3" s="115" t="s">
        <v>153</v>
      </c>
      <c r="B3" s="441" t="s">
        <v>3</v>
      </c>
      <c r="C3" s="442"/>
      <c r="D3" s="442"/>
      <c r="E3" s="442"/>
      <c r="F3" s="442"/>
      <c r="G3" s="442"/>
      <c r="H3" s="443"/>
    </row>
    <row r="4" spans="1:8" ht="21.75" customHeight="1" thickBot="1">
      <c r="A4" s="444" t="s">
        <v>130</v>
      </c>
      <c r="B4" s="445"/>
      <c r="C4" s="445"/>
      <c r="D4" s="445"/>
      <c r="E4" s="445"/>
      <c r="F4" s="445"/>
      <c r="G4" s="445"/>
      <c r="H4" s="446"/>
    </row>
    <row r="5" spans="1:8" ht="14.25">
      <c r="A5" s="315" t="s">
        <v>1</v>
      </c>
      <c r="B5" s="316"/>
      <c r="C5" s="315" t="s">
        <v>142</v>
      </c>
      <c r="D5" s="319"/>
      <c r="E5" s="319"/>
      <c r="F5" s="319"/>
      <c r="G5" s="319"/>
      <c r="H5" s="320"/>
    </row>
    <row r="6" spans="1:8" ht="14.25">
      <c r="A6" s="317" t="s">
        <v>6</v>
      </c>
      <c r="B6" s="318"/>
      <c r="C6" s="308" t="s">
        <v>143</v>
      </c>
      <c r="D6" s="309"/>
      <c r="E6" s="309"/>
      <c r="F6" s="309"/>
      <c r="G6" s="309"/>
      <c r="H6" s="310"/>
    </row>
    <row r="7" spans="1:8" ht="14.25">
      <c r="A7" s="317" t="s">
        <v>0</v>
      </c>
      <c r="B7" s="318"/>
      <c r="C7" s="308" t="s">
        <v>154</v>
      </c>
      <c r="D7" s="309"/>
      <c r="E7" s="309"/>
      <c r="F7" s="309"/>
      <c r="G7" s="309"/>
      <c r="H7" s="310"/>
    </row>
    <row r="8" spans="1:8" ht="15" thickBot="1">
      <c r="A8" s="287" t="s">
        <v>5</v>
      </c>
      <c r="B8" s="288"/>
      <c r="C8" s="305" t="s">
        <v>166</v>
      </c>
      <c r="D8" s="306"/>
      <c r="E8" s="306"/>
      <c r="F8" s="306"/>
      <c r="G8" s="306"/>
      <c r="H8" s="307"/>
    </row>
    <row r="9" spans="1:8" ht="14.25" customHeight="1">
      <c r="A9" s="268"/>
      <c r="B9" s="269"/>
      <c r="C9" s="269"/>
      <c r="D9" s="269"/>
      <c r="E9" s="269"/>
      <c r="F9" s="269"/>
      <c r="G9" s="269"/>
      <c r="H9" s="270"/>
    </row>
    <row r="10" spans="1:8" ht="15" customHeight="1" thickBot="1">
      <c r="A10" s="274"/>
      <c r="B10" s="275"/>
      <c r="C10" s="275"/>
      <c r="D10" s="275"/>
      <c r="E10" s="275"/>
      <c r="F10" s="275"/>
      <c r="G10" s="275"/>
      <c r="H10" s="276"/>
    </row>
    <row r="11" spans="1:8" ht="120.75" customHeight="1" thickBot="1">
      <c r="A11" s="49" t="s">
        <v>91</v>
      </c>
      <c r="B11" s="50" t="s">
        <v>92</v>
      </c>
      <c r="C11" s="50" t="s">
        <v>93</v>
      </c>
      <c r="D11" s="50" t="s">
        <v>171</v>
      </c>
      <c r="E11" s="50" t="s">
        <v>94</v>
      </c>
      <c r="F11" s="50" t="s">
        <v>95</v>
      </c>
      <c r="G11" s="50" t="s">
        <v>170</v>
      </c>
      <c r="H11" s="50" t="s">
        <v>96</v>
      </c>
    </row>
    <row r="12" spans="1:9" ht="57">
      <c r="A12" s="419" t="s">
        <v>9</v>
      </c>
      <c r="B12" s="184" t="s">
        <v>35</v>
      </c>
      <c r="C12" s="185">
        <v>3605815000</v>
      </c>
      <c r="D12" s="180">
        <f>727116338+6363095+4555205+23252100</f>
        <v>761286738</v>
      </c>
      <c r="E12" s="189">
        <f>727116338+6363095+4555205+23252100</f>
        <v>761286738</v>
      </c>
      <c r="F12" s="52">
        <f>_xlfn.IFERROR(E12/C12,"N/A")</f>
        <v>0.21112750876015546</v>
      </c>
      <c r="G12" s="180">
        <v>686388104</v>
      </c>
      <c r="H12" s="53">
        <f>_xlfn.IFERROR((D12/G12)-1,"N/A")</f>
        <v>0.10911994768487432</v>
      </c>
      <c r="I12" s="23"/>
    </row>
    <row r="13" spans="1:8" ht="14.25">
      <c r="A13" s="420"/>
      <c r="B13" s="186" t="s">
        <v>37</v>
      </c>
      <c r="C13" s="187">
        <v>1022150000</v>
      </c>
      <c r="D13" s="181">
        <f>44629999+2542156+55550923+20898092</f>
        <v>123621170</v>
      </c>
      <c r="E13" s="179">
        <f>44629999+2542156+55550923+20898092</f>
        <v>123621170</v>
      </c>
      <c r="F13" s="55">
        <f aca="true" t="shared" si="0" ref="F13:F20">_xlfn.IFERROR(E13/C13,"N/A")</f>
        <v>0.12094229809714817</v>
      </c>
      <c r="G13" s="181">
        <v>161153709</v>
      </c>
      <c r="H13" s="56">
        <f aca="true" t="shared" si="1" ref="H13:H20">_xlfn.IFERROR((D13/G13)-1,"N/A")</f>
        <v>-0.23289900823815357</v>
      </c>
    </row>
    <row r="14" spans="1:8" ht="17.25" customHeight="1">
      <c r="A14" s="420"/>
      <c r="B14" s="188" t="s">
        <v>39</v>
      </c>
      <c r="C14" s="187">
        <v>1039873000</v>
      </c>
      <c r="D14" s="181">
        <f>204046211+74090909+104595209</f>
        <v>382732329</v>
      </c>
      <c r="E14" s="179">
        <f>204046211+74090909+104595209</f>
        <v>382732329</v>
      </c>
      <c r="F14" s="55">
        <f t="shared" si="0"/>
        <v>0.3680568002054097</v>
      </c>
      <c r="G14" s="181">
        <v>270600210</v>
      </c>
      <c r="H14" s="56">
        <f t="shared" si="1"/>
        <v>0.4143829710996898</v>
      </c>
    </row>
    <row r="15" spans="1:8" ht="14.25">
      <c r="A15" s="420"/>
      <c r="B15" s="188" t="s">
        <v>41</v>
      </c>
      <c r="C15" s="187">
        <v>451555000</v>
      </c>
      <c r="D15" s="181">
        <f>23953539+35130007+4811700</f>
        <v>63895246</v>
      </c>
      <c r="E15" s="179">
        <f>23953539+35130007+4811700</f>
        <v>63895246</v>
      </c>
      <c r="F15" s="55">
        <f t="shared" si="0"/>
        <v>0.1415004728106211</v>
      </c>
      <c r="G15" s="181">
        <v>135430486</v>
      </c>
      <c r="H15" s="56">
        <f t="shared" si="1"/>
        <v>-0.5282063301463749</v>
      </c>
    </row>
    <row r="16" spans="1:8" ht="14.25">
      <c r="A16" s="420"/>
      <c r="B16" s="188" t="s">
        <v>43</v>
      </c>
      <c r="C16" s="187">
        <v>75264000</v>
      </c>
      <c r="D16" s="181">
        <v>23254055</v>
      </c>
      <c r="E16" s="179">
        <v>23254055</v>
      </c>
      <c r="F16" s="55">
        <f t="shared" si="0"/>
        <v>0.3089665045705782</v>
      </c>
      <c r="G16" s="181">
        <v>14369491</v>
      </c>
      <c r="H16" s="56">
        <f t="shared" si="1"/>
        <v>0.6182935776917915</v>
      </c>
    </row>
    <row r="17" spans="1:8" ht="14.25">
      <c r="A17" s="420"/>
      <c r="B17" s="188" t="s">
        <v>168</v>
      </c>
      <c r="C17" s="187">
        <v>0</v>
      </c>
      <c r="D17" s="181">
        <v>0</v>
      </c>
      <c r="E17" s="179">
        <v>0</v>
      </c>
      <c r="F17" s="55" t="str">
        <f t="shared" si="0"/>
        <v>N/A</v>
      </c>
      <c r="G17" s="181">
        <v>0</v>
      </c>
      <c r="H17" s="56" t="str">
        <f t="shared" si="1"/>
        <v>N/A</v>
      </c>
    </row>
    <row r="18" spans="1:8" ht="14.25">
      <c r="A18" s="421"/>
      <c r="B18" s="188" t="s">
        <v>46</v>
      </c>
      <c r="C18" s="187">
        <v>486000000</v>
      </c>
      <c r="D18" s="181">
        <v>18832000</v>
      </c>
      <c r="E18" s="179">
        <v>18832000</v>
      </c>
      <c r="F18" s="55">
        <f>_xlfn.IFERROR(E18/C18,"N/A")</f>
        <v>0.03874897119341564</v>
      </c>
      <c r="G18" s="181">
        <v>3700000</v>
      </c>
      <c r="H18" s="56">
        <f>_xlfn.IFERROR((D18/G18)-1,"N/A")</f>
        <v>4.08972972972973</v>
      </c>
    </row>
    <row r="19" spans="1:8" ht="14.25">
      <c r="A19" s="421"/>
      <c r="B19" s="188" t="s">
        <v>48</v>
      </c>
      <c r="C19" s="187">
        <v>365001000</v>
      </c>
      <c r="D19" s="181">
        <f>17612200+26412100+35214400</f>
        <v>79238700</v>
      </c>
      <c r="E19" s="179">
        <f>17612200+26412100+35214400</f>
        <v>79238700</v>
      </c>
      <c r="F19" s="182"/>
      <c r="G19" s="181">
        <v>74802500</v>
      </c>
      <c r="H19" s="183"/>
    </row>
    <row r="20" spans="1:8" ht="15" thickBot="1">
      <c r="A20" s="421"/>
      <c r="B20" s="190" t="s">
        <v>141</v>
      </c>
      <c r="C20" s="191">
        <v>0</v>
      </c>
      <c r="D20" s="192">
        <v>0</v>
      </c>
      <c r="E20" s="193">
        <v>0</v>
      </c>
      <c r="F20" s="182" t="str">
        <f t="shared" si="0"/>
        <v>N/A</v>
      </c>
      <c r="G20" s="192">
        <v>0</v>
      </c>
      <c r="H20" s="183" t="str">
        <f t="shared" si="1"/>
        <v>N/A</v>
      </c>
    </row>
    <row r="21" spans="1:8" ht="28.5">
      <c r="A21" s="424" t="s">
        <v>35</v>
      </c>
      <c r="B21" s="205" t="s">
        <v>176</v>
      </c>
      <c r="C21" s="206">
        <v>3253866000</v>
      </c>
      <c r="D21" s="196"/>
      <c r="E21" s="197"/>
      <c r="F21" s="198"/>
      <c r="G21" s="196"/>
      <c r="H21" s="199"/>
    </row>
    <row r="22" spans="1:8" ht="28.5">
      <c r="A22" s="425"/>
      <c r="B22" s="207" t="s">
        <v>177</v>
      </c>
      <c r="C22" s="208">
        <v>78390000</v>
      </c>
      <c r="D22" s="192"/>
      <c r="E22" s="193"/>
      <c r="F22" s="182"/>
      <c r="G22" s="192"/>
      <c r="H22" s="183"/>
    </row>
    <row r="23" spans="1:8" ht="28.5">
      <c r="A23" s="425"/>
      <c r="B23" s="207" t="s">
        <v>178</v>
      </c>
      <c r="C23" s="208">
        <v>6000000</v>
      </c>
      <c r="D23" s="192"/>
      <c r="E23" s="193"/>
      <c r="F23" s="182"/>
      <c r="G23" s="192"/>
      <c r="H23" s="183"/>
    </row>
    <row r="24" spans="1:8" ht="14.25">
      <c r="A24" s="425"/>
      <c r="B24" s="209" t="s">
        <v>179</v>
      </c>
      <c r="C24" s="208">
        <v>236250000</v>
      </c>
      <c r="D24" s="192"/>
      <c r="E24" s="193"/>
      <c r="F24" s="182"/>
      <c r="G24" s="192"/>
      <c r="H24" s="183"/>
    </row>
    <row r="25" spans="1:8" ht="15" thickBot="1">
      <c r="A25" s="426"/>
      <c r="B25" s="210" t="s">
        <v>180</v>
      </c>
      <c r="C25" s="211">
        <v>31309000</v>
      </c>
      <c r="D25" s="200"/>
      <c r="E25" s="201"/>
      <c r="F25" s="87"/>
      <c r="G25" s="200"/>
      <c r="H25" s="88"/>
    </row>
    <row r="26" spans="1:8" ht="14.25">
      <c r="A26" s="427" t="s">
        <v>37</v>
      </c>
      <c r="B26" s="205" t="s">
        <v>181</v>
      </c>
      <c r="C26" s="206">
        <v>221101000</v>
      </c>
      <c r="D26" s="196"/>
      <c r="E26" s="197"/>
      <c r="F26" s="198"/>
      <c r="G26" s="196"/>
      <c r="H26" s="199"/>
    </row>
    <row r="27" spans="1:8" ht="28.5">
      <c r="A27" s="428"/>
      <c r="B27" s="207" t="s">
        <v>182</v>
      </c>
      <c r="C27" s="208">
        <v>19361000</v>
      </c>
      <c r="D27" s="192"/>
      <c r="E27" s="193"/>
      <c r="F27" s="182"/>
      <c r="G27" s="192"/>
      <c r="H27" s="183"/>
    </row>
    <row r="28" spans="1:8" ht="42.75">
      <c r="A28" s="428"/>
      <c r="B28" s="207" t="s">
        <v>183</v>
      </c>
      <c r="C28" s="208">
        <v>104601000</v>
      </c>
      <c r="D28" s="192"/>
      <c r="E28" s="193"/>
      <c r="F28" s="182"/>
      <c r="G28" s="192"/>
      <c r="H28" s="183"/>
    </row>
    <row r="29" spans="1:8" ht="28.5">
      <c r="A29" s="428"/>
      <c r="B29" s="207" t="s">
        <v>184</v>
      </c>
      <c r="C29" s="208">
        <v>151822000</v>
      </c>
      <c r="D29" s="192"/>
      <c r="E29" s="193"/>
      <c r="F29" s="182"/>
      <c r="G29" s="192"/>
      <c r="H29" s="183"/>
    </row>
    <row r="30" spans="1:8" ht="28.5">
      <c r="A30" s="428"/>
      <c r="B30" s="207" t="s">
        <v>185</v>
      </c>
      <c r="C30" s="208">
        <v>165296000</v>
      </c>
      <c r="D30" s="192"/>
      <c r="E30" s="193"/>
      <c r="F30" s="182"/>
      <c r="G30" s="192"/>
      <c r="H30" s="183"/>
    </row>
    <row r="31" spans="1:8" ht="28.5">
      <c r="A31" s="428"/>
      <c r="B31" s="209" t="s">
        <v>186</v>
      </c>
      <c r="C31" s="208">
        <v>30000000</v>
      </c>
      <c r="D31" s="192"/>
      <c r="E31" s="193"/>
      <c r="F31" s="182"/>
      <c r="G31" s="192"/>
      <c r="H31" s="183"/>
    </row>
    <row r="32" spans="1:8" ht="15" thickBot="1">
      <c r="A32" s="429"/>
      <c r="B32" s="210" t="s">
        <v>187</v>
      </c>
      <c r="C32" s="211">
        <v>329969000</v>
      </c>
      <c r="D32" s="200"/>
      <c r="E32" s="201"/>
      <c r="F32" s="87"/>
      <c r="G32" s="200"/>
      <c r="H32" s="88"/>
    </row>
    <row r="33" spans="1:8" ht="42.75">
      <c r="A33" s="424" t="s">
        <v>46</v>
      </c>
      <c r="B33" s="205" t="s">
        <v>188</v>
      </c>
      <c r="C33" s="206">
        <v>0</v>
      </c>
      <c r="D33" s="196"/>
      <c r="E33" s="197"/>
      <c r="F33" s="198"/>
      <c r="G33" s="196"/>
      <c r="H33" s="199"/>
    </row>
    <row r="34" spans="1:8" ht="29.25" thickBot="1">
      <c r="A34" s="426"/>
      <c r="B34" s="210" t="s">
        <v>189</v>
      </c>
      <c r="C34" s="211">
        <v>486000000</v>
      </c>
      <c r="D34" s="200"/>
      <c r="E34" s="201"/>
      <c r="F34" s="87"/>
      <c r="G34" s="200"/>
      <c r="H34" s="88"/>
    </row>
    <row r="35" spans="1:8" ht="42.75">
      <c r="A35" s="424" t="s">
        <v>39</v>
      </c>
      <c r="B35" s="205" t="s">
        <v>190</v>
      </c>
      <c r="C35" s="206">
        <v>240727000</v>
      </c>
      <c r="D35" s="196"/>
      <c r="E35" s="197"/>
      <c r="F35" s="198"/>
      <c r="G35" s="196"/>
      <c r="H35" s="199"/>
    </row>
    <row r="36" spans="1:8" ht="42.75">
      <c r="A36" s="425"/>
      <c r="B36" s="207" t="s">
        <v>191</v>
      </c>
      <c r="C36" s="208">
        <v>338435000</v>
      </c>
      <c r="D36" s="192"/>
      <c r="E36" s="193"/>
      <c r="F36" s="182"/>
      <c r="G36" s="192"/>
      <c r="H36" s="183"/>
    </row>
    <row r="37" spans="1:8" ht="29.25" thickBot="1">
      <c r="A37" s="426"/>
      <c r="B37" s="210" t="s">
        <v>192</v>
      </c>
      <c r="C37" s="211">
        <v>460711000</v>
      </c>
      <c r="D37" s="200"/>
      <c r="E37" s="201"/>
      <c r="F37" s="87"/>
      <c r="G37" s="200"/>
      <c r="H37" s="88"/>
    </row>
    <row r="38" spans="1:8" ht="14.25" customHeight="1">
      <c r="A38" s="424" t="s">
        <v>48</v>
      </c>
      <c r="B38" s="205" t="s">
        <v>193</v>
      </c>
      <c r="C38" s="206">
        <v>81111000</v>
      </c>
      <c r="D38" s="202"/>
      <c r="E38" s="59"/>
      <c r="F38" s="59"/>
      <c r="G38" s="58"/>
      <c r="H38" s="60"/>
    </row>
    <row r="39" spans="1:8" ht="42.75">
      <c r="A39" s="425"/>
      <c r="B39" s="207" t="s">
        <v>194</v>
      </c>
      <c r="C39" s="208">
        <v>121667000</v>
      </c>
      <c r="D39" s="194"/>
      <c r="E39" s="172"/>
      <c r="F39" s="172"/>
      <c r="G39" s="171"/>
      <c r="H39" s="173"/>
    </row>
    <row r="40" spans="1:8" ht="43.5" thickBot="1">
      <c r="A40" s="426"/>
      <c r="B40" s="210" t="s">
        <v>195</v>
      </c>
      <c r="C40" s="211">
        <v>162223000</v>
      </c>
      <c r="D40" s="203"/>
      <c r="E40" s="63"/>
      <c r="F40" s="63"/>
      <c r="G40" s="31"/>
      <c r="H40" s="64"/>
    </row>
    <row r="41" spans="1:8" ht="28.5">
      <c r="A41" s="424" t="s">
        <v>196</v>
      </c>
      <c r="B41" s="205" t="s">
        <v>197</v>
      </c>
      <c r="C41" s="206">
        <v>65002000</v>
      </c>
      <c r="D41" s="204"/>
      <c r="E41" s="65"/>
      <c r="F41" s="65"/>
      <c r="G41" s="32"/>
      <c r="H41" s="66"/>
    </row>
    <row r="42" spans="1:8" ht="42.75">
      <c r="A42" s="425"/>
      <c r="B42" s="207" t="s">
        <v>198</v>
      </c>
      <c r="C42" s="208">
        <v>365618000</v>
      </c>
      <c r="D42" s="195"/>
      <c r="E42" s="61"/>
      <c r="F42" s="61"/>
      <c r="G42" s="30"/>
      <c r="H42" s="62"/>
    </row>
    <row r="43" spans="1:8" ht="28.5">
      <c r="A43" s="425"/>
      <c r="B43" s="207" t="s">
        <v>199</v>
      </c>
      <c r="C43" s="208">
        <v>0</v>
      </c>
      <c r="D43" s="195"/>
      <c r="E43" s="61"/>
      <c r="F43" s="61"/>
      <c r="G43" s="30"/>
      <c r="H43" s="62"/>
    </row>
    <row r="44" spans="1:8" ht="29.25" thickBot="1">
      <c r="A44" s="426"/>
      <c r="B44" s="210" t="s">
        <v>200</v>
      </c>
      <c r="C44" s="211">
        <v>20935000</v>
      </c>
      <c r="D44" s="203"/>
      <c r="E44" s="63"/>
      <c r="F44" s="63"/>
      <c r="G44" s="31"/>
      <c r="H44" s="64"/>
    </row>
    <row r="45" spans="1:8" ht="15" thickBot="1">
      <c r="A45" s="67" t="s">
        <v>97</v>
      </c>
      <c r="B45" s="67"/>
      <c r="C45" s="89">
        <f>C12+C13+C14+C15+C16+C17+C18+C19+C20</f>
        <v>7045658000</v>
      </c>
      <c r="D45" s="89">
        <f>D12+D13+D14+D15+D16+D17+D18+D19+D20</f>
        <v>1452860238</v>
      </c>
      <c r="E45" s="68">
        <f>E12+E13+E14+E15+E16+E17+E18+E19+E20</f>
        <v>1452860238</v>
      </c>
      <c r="F45" s="69">
        <f>E45/C45</f>
        <v>0.20620646616682217</v>
      </c>
      <c r="G45" s="89">
        <f>G12+G13+G14+G15+G16+G17+G18+G19+G20</f>
        <v>1346444500</v>
      </c>
      <c r="H45" s="90">
        <f>(D45/G45)-1</f>
        <v>0.0790346263808126</v>
      </c>
    </row>
    <row r="46" spans="1:8" ht="14.25">
      <c r="A46" s="422" t="s">
        <v>98</v>
      </c>
      <c r="B46" s="423"/>
      <c r="C46" s="423"/>
      <c r="D46" s="423"/>
      <c r="E46" s="403">
        <v>64</v>
      </c>
      <c r="F46" s="404"/>
      <c r="G46" s="405"/>
      <c r="H46" s="70"/>
    </row>
    <row r="47" spans="1:8" ht="14.25">
      <c r="A47" s="412" t="s">
        <v>201</v>
      </c>
      <c r="B47" s="413"/>
      <c r="C47" s="413"/>
      <c r="D47" s="413"/>
      <c r="E47" s="414">
        <f>D12</f>
        <v>761286738</v>
      </c>
      <c r="F47" s="415"/>
      <c r="G47" s="416"/>
      <c r="H47" s="33"/>
    </row>
    <row r="48" spans="1:8" ht="14.25">
      <c r="A48" s="417" t="s">
        <v>99</v>
      </c>
      <c r="B48" s="418"/>
      <c r="C48" s="418"/>
      <c r="D48" s="418"/>
      <c r="E48" s="430">
        <v>0</v>
      </c>
      <c r="F48" s="431"/>
      <c r="G48" s="432"/>
      <c r="H48" s="33"/>
    </row>
    <row r="49" spans="1:8" ht="15" thickBot="1">
      <c r="A49" s="433" t="s">
        <v>100</v>
      </c>
      <c r="B49" s="434"/>
      <c r="C49" s="434"/>
      <c r="D49" s="434"/>
      <c r="E49" s="435">
        <f>(E48/E46)</f>
        <v>0</v>
      </c>
      <c r="F49" s="436"/>
      <c r="G49" s="437"/>
      <c r="H49" s="34"/>
    </row>
    <row r="50" spans="1:8" ht="14.25">
      <c r="A50" s="438"/>
      <c r="B50" s="439"/>
      <c r="C50" s="439"/>
      <c r="D50" s="439"/>
      <c r="E50" s="35"/>
      <c r="F50" s="35"/>
      <c r="G50" s="35"/>
      <c r="H50" s="36"/>
    </row>
    <row r="51" spans="1:8" ht="12.75" customHeight="1">
      <c r="A51" s="271" t="s">
        <v>150</v>
      </c>
      <c r="B51" s="272"/>
      <c r="C51" s="272"/>
      <c r="D51" s="272" t="s">
        <v>101</v>
      </c>
      <c r="E51" s="272"/>
      <c r="F51" s="272"/>
      <c r="G51" s="272"/>
      <c r="H51" s="273"/>
    </row>
    <row r="52" spans="1:8" ht="12.75">
      <c r="A52" s="271"/>
      <c r="B52" s="272"/>
      <c r="C52" s="272"/>
      <c r="D52" s="272"/>
      <c r="E52" s="272"/>
      <c r="F52" s="272"/>
      <c r="G52" s="272"/>
      <c r="H52" s="273"/>
    </row>
    <row r="53" spans="1:8" ht="14.25">
      <c r="A53" s="406"/>
      <c r="B53" s="407"/>
      <c r="C53" s="407"/>
      <c r="D53" s="407"/>
      <c r="E53" s="407"/>
      <c r="F53" s="407"/>
      <c r="G53" s="407"/>
      <c r="H53" s="36"/>
    </row>
    <row r="54" spans="1:8" ht="14.25">
      <c r="A54" s="406"/>
      <c r="B54" s="407"/>
      <c r="C54" s="407"/>
      <c r="D54" s="407"/>
      <c r="E54" s="407"/>
      <c r="F54" s="407"/>
      <c r="G54" s="407"/>
      <c r="H54" s="36"/>
    </row>
    <row r="55" spans="1:8" ht="12.75" customHeight="1">
      <c r="A55" s="271" t="s">
        <v>0</v>
      </c>
      <c r="B55" s="272"/>
      <c r="C55" s="272"/>
      <c r="D55" s="408" t="s">
        <v>132</v>
      </c>
      <c r="E55" s="408"/>
      <c r="F55" s="408"/>
      <c r="G55" s="408"/>
      <c r="H55" s="409"/>
    </row>
    <row r="56" spans="1:8" ht="52.5" customHeight="1" thickBot="1">
      <c r="A56" s="274"/>
      <c r="B56" s="275"/>
      <c r="C56" s="275"/>
      <c r="D56" s="410"/>
      <c r="E56" s="410"/>
      <c r="F56" s="410"/>
      <c r="G56" s="410"/>
      <c r="H56" s="411"/>
    </row>
    <row r="58" spans="1:8" ht="14.25">
      <c r="A58" s="402" t="s">
        <v>102</v>
      </c>
      <c r="B58" s="402"/>
      <c r="C58" s="402"/>
      <c r="D58" s="402"/>
      <c r="E58" s="402"/>
      <c r="F58" s="402"/>
      <c r="G58" s="402"/>
      <c r="H58" s="402"/>
    </row>
    <row r="59" spans="1:8" ht="14.25">
      <c r="A59" s="402" t="s">
        <v>103</v>
      </c>
      <c r="B59" s="402"/>
      <c r="C59" s="402"/>
      <c r="D59" s="402"/>
      <c r="E59" s="402"/>
      <c r="F59" s="402"/>
      <c r="G59" s="402"/>
      <c r="H59" s="402"/>
    </row>
    <row r="60" spans="1:8" ht="14.25">
      <c r="A60" s="402" t="s">
        <v>104</v>
      </c>
      <c r="B60" s="402"/>
      <c r="C60" s="402"/>
      <c r="D60" s="402"/>
      <c r="E60" s="402"/>
      <c r="F60" s="402"/>
      <c r="G60" s="402"/>
      <c r="H60" s="402"/>
    </row>
    <row r="61" spans="1:8" ht="14.25">
      <c r="A61" s="402" t="s">
        <v>105</v>
      </c>
      <c r="B61" s="402"/>
      <c r="C61" s="402"/>
      <c r="D61" s="402"/>
      <c r="E61" s="402"/>
      <c r="F61" s="402"/>
      <c r="G61" s="402"/>
      <c r="H61" s="402"/>
    </row>
    <row r="62" spans="1:8" ht="14.25">
      <c r="A62" s="402" t="s">
        <v>106</v>
      </c>
      <c r="B62" s="402"/>
      <c r="C62" s="402"/>
      <c r="D62" s="402"/>
      <c r="E62" s="402"/>
      <c r="F62" s="402"/>
      <c r="G62" s="402"/>
      <c r="H62" s="402"/>
    </row>
    <row r="63" spans="1:8" ht="14.25">
      <c r="A63" s="402" t="s">
        <v>107</v>
      </c>
      <c r="B63" s="402"/>
      <c r="C63" s="402"/>
      <c r="D63" s="402"/>
      <c r="E63" s="402"/>
      <c r="F63" s="402"/>
      <c r="G63" s="402"/>
      <c r="H63" s="402"/>
    </row>
    <row r="64" spans="1:8" ht="14.25">
      <c r="A64" s="402" t="s">
        <v>108</v>
      </c>
      <c r="B64" s="402"/>
      <c r="C64" s="402"/>
      <c r="D64" s="402"/>
      <c r="E64" s="402"/>
      <c r="F64" s="402"/>
      <c r="G64" s="402"/>
      <c r="H64" s="402"/>
    </row>
    <row r="65" spans="1:8" ht="14.25">
      <c r="A65" s="402" t="s">
        <v>109</v>
      </c>
      <c r="B65" s="402"/>
      <c r="C65" s="402"/>
      <c r="D65" s="402"/>
      <c r="E65" s="402"/>
      <c r="F65" s="402"/>
      <c r="G65" s="402"/>
      <c r="H65" s="402"/>
    </row>
    <row r="66" spans="1:8" ht="14.25">
      <c r="A66" s="402" t="s">
        <v>110</v>
      </c>
      <c r="B66" s="402"/>
      <c r="C66" s="402"/>
      <c r="D66" s="402"/>
      <c r="E66" s="402"/>
      <c r="F66" s="402"/>
      <c r="G66" s="402"/>
      <c r="H66" s="402"/>
    </row>
    <row r="67" spans="1:8" ht="14.25">
      <c r="A67" s="402" t="s">
        <v>111</v>
      </c>
      <c r="B67" s="402"/>
      <c r="C67" s="402"/>
      <c r="D67" s="402"/>
      <c r="E67" s="402"/>
      <c r="F67" s="402"/>
      <c r="G67" s="402"/>
      <c r="H67" s="402"/>
    </row>
    <row r="68" spans="1:8" ht="14.25">
      <c r="A68" s="402" t="s">
        <v>112</v>
      </c>
      <c r="B68" s="402"/>
      <c r="C68" s="402"/>
      <c r="D68" s="402"/>
      <c r="E68" s="402"/>
      <c r="F68" s="402"/>
      <c r="G68" s="402"/>
      <c r="H68" s="402"/>
    </row>
  </sheetData>
  <sheetProtection/>
  <mergeCells count="46">
    <mergeCell ref="C8:H8"/>
    <mergeCell ref="A1:A2"/>
    <mergeCell ref="B1:H1"/>
    <mergeCell ref="B2:H2"/>
    <mergeCell ref="B3:H3"/>
    <mergeCell ref="A4:H4"/>
    <mergeCell ref="A5:B5"/>
    <mergeCell ref="C5:H5"/>
    <mergeCell ref="E48:G48"/>
    <mergeCell ref="A49:D49"/>
    <mergeCell ref="E49:G49"/>
    <mergeCell ref="A50:D50"/>
    <mergeCell ref="A9:H10"/>
    <mergeCell ref="A6:B6"/>
    <mergeCell ref="C6:H6"/>
    <mergeCell ref="A7:B7"/>
    <mergeCell ref="C7:H7"/>
    <mergeCell ref="A8:B8"/>
    <mergeCell ref="A65:H65"/>
    <mergeCell ref="A66:H66"/>
    <mergeCell ref="A67:H67"/>
    <mergeCell ref="A68:H68"/>
    <mergeCell ref="A59:H59"/>
    <mergeCell ref="A60:H60"/>
    <mergeCell ref="A61:H61"/>
    <mergeCell ref="A62:H62"/>
    <mergeCell ref="A63:H63"/>
    <mergeCell ref="A64:H64"/>
    <mergeCell ref="A12:A20"/>
    <mergeCell ref="A46:D46"/>
    <mergeCell ref="A21:A25"/>
    <mergeCell ref="A26:A32"/>
    <mergeCell ref="A33:A34"/>
    <mergeCell ref="A35:A37"/>
    <mergeCell ref="A38:A40"/>
    <mergeCell ref="A41:A44"/>
    <mergeCell ref="A58:H58"/>
    <mergeCell ref="E46:G46"/>
    <mergeCell ref="A51:C52"/>
    <mergeCell ref="D51:H52"/>
    <mergeCell ref="A53:G54"/>
    <mergeCell ref="A55:C56"/>
    <mergeCell ref="D55:H56"/>
    <mergeCell ref="A47:D47"/>
    <mergeCell ref="E47:G47"/>
    <mergeCell ref="A48:D4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4">
      <selection activeCell="H13" sqref="H13"/>
    </sheetView>
  </sheetViews>
  <sheetFormatPr defaultColWidth="11.421875" defaultRowHeight="12.75"/>
  <cols>
    <col min="1" max="1" width="36.7109375" style="37" customWidth="1"/>
    <col min="2" max="2" width="18.421875" style="37" customWidth="1"/>
    <col min="3" max="3" width="17.7109375" style="37" customWidth="1"/>
    <col min="4" max="4" width="16.00390625" style="37" customWidth="1"/>
    <col min="5" max="5" width="16.421875" style="37" customWidth="1"/>
    <col min="6" max="6" width="14.8515625" style="37" customWidth="1"/>
    <col min="7" max="7" width="16.7109375" style="37" customWidth="1"/>
    <col min="8" max="8" width="15.7109375" style="0" customWidth="1"/>
    <col min="9" max="9" width="13.140625" style="0" bestFit="1" customWidth="1"/>
  </cols>
  <sheetData>
    <row r="1" spans="1:8" ht="54" customHeight="1" thickBot="1">
      <c r="A1" s="326"/>
      <c r="B1" s="328" t="s">
        <v>23</v>
      </c>
      <c r="C1" s="329"/>
      <c r="D1" s="329"/>
      <c r="E1" s="329"/>
      <c r="F1" s="329"/>
      <c r="G1" s="329"/>
      <c r="H1" s="330"/>
    </row>
    <row r="2" spans="1:8" ht="29.25" customHeight="1" thickBot="1">
      <c r="A2" s="440"/>
      <c r="B2" s="328" t="s">
        <v>157</v>
      </c>
      <c r="C2" s="329"/>
      <c r="D2" s="329"/>
      <c r="E2" s="329"/>
      <c r="F2" s="329"/>
      <c r="G2" s="329"/>
      <c r="H2" s="330"/>
    </row>
    <row r="3" spans="1:8" ht="21.75" customHeight="1" thickBot="1">
      <c r="A3" s="444" t="s">
        <v>130</v>
      </c>
      <c r="B3" s="445"/>
      <c r="C3" s="445"/>
      <c r="D3" s="445"/>
      <c r="E3" s="445"/>
      <c r="F3" s="445"/>
      <c r="G3" s="445"/>
      <c r="H3" s="446"/>
    </row>
    <row r="4" spans="1:8" ht="14.25">
      <c r="A4" s="315" t="s">
        <v>1</v>
      </c>
      <c r="B4" s="316"/>
      <c r="C4" s="315" t="s">
        <v>142</v>
      </c>
      <c r="D4" s="319"/>
      <c r="E4" s="319"/>
      <c r="F4" s="319"/>
      <c r="G4" s="319"/>
      <c r="H4" s="320"/>
    </row>
    <row r="5" spans="1:8" ht="14.25">
      <c r="A5" s="317" t="s">
        <v>101</v>
      </c>
      <c r="B5" s="318"/>
      <c r="C5" s="308" t="s">
        <v>143</v>
      </c>
      <c r="D5" s="309"/>
      <c r="E5" s="309"/>
      <c r="F5" s="309"/>
      <c r="G5" s="309"/>
      <c r="H5" s="310"/>
    </row>
    <row r="6" spans="1:8" ht="14.25">
      <c r="A6" s="317" t="s">
        <v>0</v>
      </c>
      <c r="B6" s="318"/>
      <c r="C6" s="308" t="s">
        <v>147</v>
      </c>
      <c r="D6" s="309"/>
      <c r="E6" s="309"/>
      <c r="F6" s="309"/>
      <c r="G6" s="309"/>
      <c r="H6" s="310"/>
    </row>
    <row r="7" spans="1:8" ht="15" thickBot="1">
      <c r="A7" s="287" t="s">
        <v>5</v>
      </c>
      <c r="B7" s="288"/>
      <c r="C7" s="305" t="s">
        <v>172</v>
      </c>
      <c r="D7" s="306"/>
      <c r="E7" s="306"/>
      <c r="F7" s="306"/>
      <c r="G7" s="306"/>
      <c r="H7" s="307"/>
    </row>
    <row r="8" spans="1:8" ht="14.25" customHeight="1">
      <c r="A8" s="268"/>
      <c r="B8" s="269"/>
      <c r="C8" s="269"/>
      <c r="D8" s="269"/>
      <c r="E8" s="269"/>
      <c r="F8" s="269"/>
      <c r="G8" s="269"/>
      <c r="H8" s="270"/>
    </row>
    <row r="9" spans="1:8" ht="15" customHeight="1" thickBot="1">
      <c r="A9" s="274"/>
      <c r="B9" s="275"/>
      <c r="C9" s="275"/>
      <c r="D9" s="275"/>
      <c r="E9" s="275"/>
      <c r="F9" s="275"/>
      <c r="G9" s="275"/>
      <c r="H9" s="276"/>
    </row>
    <row r="10" spans="1:8" ht="120.75" customHeight="1" thickBot="1">
      <c r="A10" s="49" t="s">
        <v>91</v>
      </c>
      <c r="B10" s="50" t="s">
        <v>92</v>
      </c>
      <c r="C10" s="50" t="s">
        <v>93</v>
      </c>
      <c r="D10" s="50" t="s">
        <v>169</v>
      </c>
      <c r="E10" s="50" t="s">
        <v>94</v>
      </c>
      <c r="F10" s="50" t="s">
        <v>95</v>
      </c>
      <c r="G10" s="50" t="s">
        <v>173</v>
      </c>
      <c r="H10" s="50" t="s">
        <v>96</v>
      </c>
    </row>
    <row r="11" spans="1:9" ht="36" customHeight="1">
      <c r="A11" s="174" t="s">
        <v>50</v>
      </c>
      <c r="B11" s="85">
        <v>620000000</v>
      </c>
      <c r="C11" s="139">
        <v>0</v>
      </c>
      <c r="D11" s="139">
        <v>0</v>
      </c>
      <c r="E11" s="51">
        <f>D11</f>
        <v>0</v>
      </c>
      <c r="F11" s="52" t="str">
        <f>_xlfn.IFERROR(E11/C11,"N/A")</f>
        <v>N/A</v>
      </c>
      <c r="G11" s="139"/>
      <c r="H11" s="53" t="str">
        <f>_xlfn.IFERROR((D11/G11)-1,"N/A")</f>
        <v>N/A</v>
      </c>
      <c r="I11" s="23"/>
    </row>
    <row r="12" spans="1:8" ht="14.25">
      <c r="A12" s="174" t="s">
        <v>155</v>
      </c>
      <c r="B12" s="85">
        <v>0</v>
      </c>
      <c r="C12" s="139">
        <v>0</v>
      </c>
      <c r="D12" s="139">
        <v>0</v>
      </c>
      <c r="E12" s="54">
        <f>SUM(D12)</f>
        <v>0</v>
      </c>
      <c r="F12" s="55" t="str">
        <f aca="true" t="shared" si="0" ref="F12:F18">_xlfn.IFERROR(E12/C12,"N/A")</f>
        <v>N/A</v>
      </c>
      <c r="G12" s="139"/>
      <c r="H12" s="56" t="str">
        <f aca="true" t="shared" si="1" ref="H12:H33">_xlfn.IFERROR((D12/G12)-1,"N/A")</f>
        <v>N/A</v>
      </c>
    </row>
    <row r="13" spans="1:8" ht="14.25">
      <c r="A13" s="174" t="s">
        <v>52</v>
      </c>
      <c r="B13" s="166">
        <v>166200000</v>
      </c>
      <c r="C13" s="167">
        <v>60000000</v>
      </c>
      <c r="D13" s="167">
        <v>1331252</v>
      </c>
      <c r="E13" s="54">
        <f aca="true" t="shared" si="2" ref="E13:E18">SUM(D13)</f>
        <v>1331252</v>
      </c>
      <c r="F13" s="55">
        <f t="shared" si="0"/>
        <v>0.022187533333333332</v>
      </c>
      <c r="G13" s="167">
        <v>2035522</v>
      </c>
      <c r="H13" s="56">
        <f>_xlfn.IFERROR((D13/G13)-1,"N/A")</f>
        <v>-0.3459898738505406</v>
      </c>
    </row>
    <row r="14" spans="1:8" ht="14.25">
      <c r="A14" s="174" t="s">
        <v>54</v>
      </c>
      <c r="B14" s="166">
        <v>0</v>
      </c>
      <c r="C14" s="167">
        <v>0</v>
      </c>
      <c r="D14" s="167">
        <v>0</v>
      </c>
      <c r="E14" s="54">
        <f t="shared" si="2"/>
        <v>0</v>
      </c>
      <c r="F14" s="55" t="str">
        <f t="shared" si="0"/>
        <v>N/A</v>
      </c>
      <c r="G14" s="167"/>
      <c r="H14" s="56" t="str">
        <f t="shared" si="1"/>
        <v>N/A</v>
      </c>
    </row>
    <row r="15" spans="1:8" ht="14.25">
      <c r="A15" s="175" t="s">
        <v>137</v>
      </c>
      <c r="B15" s="26">
        <v>0</v>
      </c>
      <c r="C15" s="146">
        <v>0</v>
      </c>
      <c r="D15" s="146">
        <v>0</v>
      </c>
      <c r="E15" s="54">
        <f t="shared" si="2"/>
        <v>0</v>
      </c>
      <c r="F15" s="55" t="str">
        <f t="shared" si="0"/>
        <v>N/A</v>
      </c>
      <c r="G15" s="146"/>
      <c r="H15" s="56" t="str">
        <f t="shared" si="1"/>
        <v>N/A</v>
      </c>
    </row>
    <row r="16" spans="1:8" ht="14.25">
      <c r="A16" s="174" t="s">
        <v>57</v>
      </c>
      <c r="B16" s="85">
        <v>3675000</v>
      </c>
      <c r="C16" s="139">
        <v>0</v>
      </c>
      <c r="D16" s="139">
        <v>0</v>
      </c>
      <c r="E16" s="54">
        <f t="shared" si="2"/>
        <v>0</v>
      </c>
      <c r="F16" s="55" t="str">
        <f t="shared" si="0"/>
        <v>N/A</v>
      </c>
      <c r="G16" s="139"/>
      <c r="H16" s="56" t="str">
        <f t="shared" si="1"/>
        <v>N/A</v>
      </c>
    </row>
    <row r="17" spans="1:8" ht="14.25">
      <c r="A17" s="174" t="s">
        <v>138</v>
      </c>
      <c r="B17" s="85">
        <v>472000000</v>
      </c>
      <c r="C17" s="139">
        <v>240776531</v>
      </c>
      <c r="D17" s="139">
        <v>0</v>
      </c>
      <c r="E17" s="54">
        <f>SUM(D17)</f>
        <v>0</v>
      </c>
      <c r="F17" s="55">
        <f>_xlfn.IFERROR(E17/C17,"N/A")</f>
        <v>0</v>
      </c>
      <c r="G17" s="139"/>
      <c r="H17" s="56" t="str">
        <f>_xlfn.IFERROR((D17/G17)-1,"N/A")</f>
        <v>N/A</v>
      </c>
    </row>
    <row r="18" spans="1:8" ht="15" thickBot="1">
      <c r="A18" s="174" t="s">
        <v>156</v>
      </c>
      <c r="B18" s="85">
        <v>0</v>
      </c>
      <c r="C18" s="139">
        <v>0</v>
      </c>
      <c r="D18" s="139">
        <v>0</v>
      </c>
      <c r="E18" s="57">
        <f t="shared" si="2"/>
        <v>0</v>
      </c>
      <c r="F18" s="87" t="str">
        <f t="shared" si="0"/>
        <v>N/A</v>
      </c>
      <c r="G18" s="139"/>
      <c r="H18" s="88" t="str">
        <f t="shared" si="1"/>
        <v>N/A</v>
      </c>
    </row>
    <row r="19" spans="1:8" ht="15" thickBot="1">
      <c r="A19" s="174" t="s">
        <v>61</v>
      </c>
      <c r="B19" s="85">
        <v>372000000</v>
      </c>
      <c r="C19" s="139">
        <v>215670717</v>
      </c>
      <c r="D19" s="139">
        <v>0</v>
      </c>
      <c r="E19" s="57"/>
      <c r="F19" s="87"/>
      <c r="G19" s="139"/>
      <c r="H19" s="88"/>
    </row>
    <row r="20" spans="1:8" ht="15" thickBot="1">
      <c r="A20" s="174" t="s">
        <v>63</v>
      </c>
      <c r="B20" s="85">
        <v>340000000</v>
      </c>
      <c r="C20" s="139">
        <v>34364266</v>
      </c>
      <c r="D20" s="141">
        <v>33134346</v>
      </c>
      <c r="E20" s="57"/>
      <c r="F20" s="87"/>
      <c r="G20" s="139">
        <v>34771215</v>
      </c>
      <c r="H20" s="56">
        <f t="shared" si="1"/>
        <v>-0.047075404181303404</v>
      </c>
    </row>
    <row r="21" spans="1:8" ht="15" thickBot="1">
      <c r="A21" s="174" t="s">
        <v>65</v>
      </c>
      <c r="B21" s="85">
        <v>30000000</v>
      </c>
      <c r="C21" s="139">
        <v>0</v>
      </c>
      <c r="D21" s="139">
        <v>0</v>
      </c>
      <c r="E21" s="57"/>
      <c r="F21" s="87"/>
      <c r="G21" s="139">
        <v>880281</v>
      </c>
      <c r="H21" s="56">
        <f t="shared" si="1"/>
        <v>-1</v>
      </c>
    </row>
    <row r="22" spans="1:8" ht="15" thickBot="1">
      <c r="A22" s="174" t="s">
        <v>67</v>
      </c>
      <c r="B22" s="85">
        <v>5200000</v>
      </c>
      <c r="C22" s="139">
        <v>0</v>
      </c>
      <c r="D22" s="139">
        <v>0</v>
      </c>
      <c r="E22" s="57"/>
      <c r="F22" s="87"/>
      <c r="G22" s="139"/>
      <c r="H22" s="88"/>
    </row>
    <row r="23" spans="1:8" ht="15" thickBot="1">
      <c r="A23" s="174" t="s">
        <v>69</v>
      </c>
      <c r="B23" s="85">
        <v>351000000</v>
      </c>
      <c r="C23" s="139">
        <v>291021680</v>
      </c>
      <c r="D23" s="139">
        <v>0</v>
      </c>
      <c r="E23" s="57"/>
      <c r="F23" s="87"/>
      <c r="G23" s="139"/>
      <c r="H23" s="88"/>
    </row>
    <row r="24" spans="1:8" ht="15" thickBot="1">
      <c r="A24" s="174" t="s">
        <v>71</v>
      </c>
      <c r="B24" s="85">
        <v>472000000</v>
      </c>
      <c r="C24" s="139">
        <v>0</v>
      </c>
      <c r="D24" s="139">
        <v>0</v>
      </c>
      <c r="E24" s="57"/>
      <c r="F24" s="87"/>
      <c r="G24" s="139"/>
      <c r="H24" s="88"/>
    </row>
    <row r="25" spans="1:8" ht="15" thickBot="1">
      <c r="A25" s="174" t="s">
        <v>73</v>
      </c>
      <c r="B25" s="85">
        <v>80000000</v>
      </c>
      <c r="C25" s="139">
        <v>0</v>
      </c>
      <c r="D25" s="139">
        <v>0</v>
      </c>
      <c r="E25" s="57"/>
      <c r="F25" s="87"/>
      <c r="G25" s="139"/>
      <c r="H25" s="88"/>
    </row>
    <row r="26" spans="1:8" ht="31.5" customHeight="1" thickBot="1">
      <c r="A26" s="174" t="s">
        <v>75</v>
      </c>
      <c r="B26" s="85">
        <v>408000000</v>
      </c>
      <c r="C26" s="139">
        <v>132653250</v>
      </c>
      <c r="D26" s="139">
        <v>9148500</v>
      </c>
      <c r="E26" s="57">
        <f>SUM(D26)</f>
        <v>9148500</v>
      </c>
      <c r="F26" s="87">
        <f>_xlfn.IFERROR(E26/C26,"N/A")</f>
        <v>0.06896551724137931</v>
      </c>
      <c r="G26" s="139"/>
      <c r="H26" s="88" t="str">
        <f t="shared" si="1"/>
        <v>N/A</v>
      </c>
    </row>
    <row r="27" spans="1:8" ht="15" thickBot="1">
      <c r="A27" s="175" t="s">
        <v>77</v>
      </c>
      <c r="B27" s="86">
        <v>262000000</v>
      </c>
      <c r="C27" s="141">
        <v>111600000</v>
      </c>
      <c r="D27" s="141">
        <v>0</v>
      </c>
      <c r="E27" s="57">
        <f>SUM(D27)</f>
        <v>0</v>
      </c>
      <c r="F27" s="87">
        <f>_xlfn.IFERROR(E27/C27,"N/A")</f>
        <v>0</v>
      </c>
      <c r="G27" s="141"/>
      <c r="H27" s="88" t="str">
        <f t="shared" si="1"/>
        <v>N/A</v>
      </c>
    </row>
    <row r="28" spans="1:8" ht="15" thickBot="1">
      <c r="A28" s="174" t="s">
        <v>79</v>
      </c>
      <c r="B28" s="85">
        <v>17600000</v>
      </c>
      <c r="C28" s="139">
        <v>0</v>
      </c>
      <c r="D28" s="139">
        <v>0</v>
      </c>
      <c r="E28" s="57"/>
      <c r="F28" s="87"/>
      <c r="G28" s="139"/>
      <c r="H28" s="88"/>
    </row>
    <row r="29" spans="1:8" ht="15" thickBot="1">
      <c r="A29" s="174" t="s">
        <v>81</v>
      </c>
      <c r="B29" s="85">
        <v>21000000</v>
      </c>
      <c r="C29" s="139">
        <v>0</v>
      </c>
      <c r="D29" s="139">
        <v>0</v>
      </c>
      <c r="E29" s="57"/>
      <c r="F29" s="87"/>
      <c r="G29" s="139">
        <v>491000</v>
      </c>
      <c r="H29" s="56">
        <f t="shared" si="1"/>
        <v>-1</v>
      </c>
    </row>
    <row r="30" spans="1:8" ht="15" thickBot="1">
      <c r="A30" s="174" t="s">
        <v>83</v>
      </c>
      <c r="B30" s="85">
        <v>138000000</v>
      </c>
      <c r="C30" s="139">
        <v>0</v>
      </c>
      <c r="D30" s="139">
        <v>0</v>
      </c>
      <c r="E30" s="57"/>
      <c r="F30" s="87"/>
      <c r="G30" s="139"/>
      <c r="H30" s="88"/>
    </row>
    <row r="31" spans="1:8" ht="15" thickBot="1">
      <c r="A31" s="174" t="s">
        <v>85</v>
      </c>
      <c r="B31" s="85">
        <v>73930000</v>
      </c>
      <c r="C31" s="139">
        <v>0</v>
      </c>
      <c r="D31" s="139">
        <v>0</v>
      </c>
      <c r="E31" s="57"/>
      <c r="F31" s="87"/>
      <c r="G31" s="139"/>
      <c r="H31" s="88"/>
    </row>
    <row r="32" spans="1:8" ht="15" thickBot="1">
      <c r="A32" s="174" t="s">
        <v>87</v>
      </c>
      <c r="B32" s="85">
        <v>30000000</v>
      </c>
      <c r="C32" s="139">
        <v>0</v>
      </c>
      <c r="D32" s="139">
        <v>0</v>
      </c>
      <c r="E32" s="57"/>
      <c r="F32" s="87"/>
      <c r="G32" s="139"/>
      <c r="H32" s="88"/>
    </row>
    <row r="33" spans="1:8" ht="15" thickBot="1">
      <c r="A33" s="176" t="s">
        <v>89</v>
      </c>
      <c r="B33" s="168">
        <v>50000000</v>
      </c>
      <c r="C33" s="169">
        <v>0</v>
      </c>
      <c r="D33" s="169">
        <v>0</v>
      </c>
      <c r="E33" s="57">
        <f>SUM(D33)</f>
        <v>0</v>
      </c>
      <c r="F33" s="87" t="str">
        <f>_xlfn.IFERROR(E33/C33,"N/A")</f>
        <v>N/A</v>
      </c>
      <c r="G33" s="169"/>
      <c r="H33" s="88" t="str">
        <f t="shared" si="1"/>
        <v>N/A</v>
      </c>
    </row>
    <row r="34" spans="1:8" ht="15" thickBot="1">
      <c r="A34" s="67" t="s">
        <v>97</v>
      </c>
      <c r="B34" s="177">
        <f>SUM(B11:B33)</f>
        <v>3912605000</v>
      </c>
      <c r="C34" s="89">
        <f>SUM(C11:C33)</f>
        <v>1086086444</v>
      </c>
      <c r="D34" s="89">
        <f>SUM(D11:D33)</f>
        <v>43614098</v>
      </c>
      <c r="E34" s="68">
        <f>SUM(E11:E33)</f>
        <v>10479752</v>
      </c>
      <c r="F34" s="69">
        <f>E34/C34</f>
        <v>0.009649095666274608</v>
      </c>
      <c r="G34" s="89">
        <f>SUM(G11:G33)</f>
        <v>38178018</v>
      </c>
      <c r="H34" s="90">
        <f>(D34/G34)-1</f>
        <v>0.14238769545344132</v>
      </c>
    </row>
    <row r="35" spans="1:8" ht="14.25">
      <c r="A35" s="447"/>
      <c r="B35" s="448"/>
      <c r="C35" s="448"/>
      <c r="D35" s="448"/>
      <c r="E35" s="35"/>
      <c r="F35" s="35"/>
      <c r="G35" s="151"/>
      <c r="H35" s="36"/>
    </row>
    <row r="36" spans="1:8" ht="12.75" customHeight="1">
      <c r="A36" s="271" t="s">
        <v>0</v>
      </c>
      <c r="B36" s="272"/>
      <c r="C36" s="272"/>
      <c r="D36" s="408"/>
      <c r="E36" s="408"/>
      <c r="F36" s="408"/>
      <c r="G36" s="408"/>
      <c r="H36" s="409"/>
    </row>
    <row r="37" spans="1:8" ht="52.5" customHeight="1" thickBot="1">
      <c r="A37" s="274"/>
      <c r="B37" s="275"/>
      <c r="C37" s="275"/>
      <c r="D37" s="410"/>
      <c r="E37" s="410"/>
      <c r="F37" s="410"/>
      <c r="G37" s="410"/>
      <c r="H37" s="411"/>
    </row>
    <row r="39" spans="1:8" ht="14.25">
      <c r="A39" s="402"/>
      <c r="B39" s="402"/>
      <c r="C39" s="402"/>
      <c r="D39" s="402"/>
      <c r="E39" s="402"/>
      <c r="F39" s="402"/>
      <c r="G39" s="402"/>
      <c r="H39" s="402"/>
    </row>
    <row r="40" spans="1:8" ht="14.25">
      <c r="A40" s="402"/>
      <c r="B40" s="402"/>
      <c r="C40" s="402"/>
      <c r="D40" s="402"/>
      <c r="E40" s="402"/>
      <c r="F40" s="402"/>
      <c r="G40" s="402"/>
      <c r="H40" s="402"/>
    </row>
    <row r="41" spans="1:8" ht="14.25">
      <c r="A41" s="402"/>
      <c r="B41" s="402"/>
      <c r="C41" s="402"/>
      <c r="D41" s="402"/>
      <c r="E41" s="402"/>
      <c r="F41" s="402"/>
      <c r="G41" s="402"/>
      <c r="H41" s="402"/>
    </row>
    <row r="42" spans="1:8" ht="14.25">
      <c r="A42" s="402"/>
      <c r="B42" s="402"/>
      <c r="C42" s="402"/>
      <c r="D42" s="402"/>
      <c r="E42" s="402"/>
      <c r="F42" s="402"/>
      <c r="G42" s="402"/>
      <c r="H42" s="402"/>
    </row>
    <row r="43" spans="1:8" ht="14.25">
      <c r="A43" s="402"/>
      <c r="B43" s="402"/>
      <c r="C43" s="402"/>
      <c r="D43" s="402"/>
      <c r="E43" s="402"/>
      <c r="F43" s="402"/>
      <c r="G43" s="402"/>
      <c r="H43" s="402"/>
    </row>
    <row r="44" spans="1:8" ht="14.25">
      <c r="A44" s="402"/>
      <c r="B44" s="402"/>
      <c r="C44" s="402"/>
      <c r="D44" s="402"/>
      <c r="E44" s="402"/>
      <c r="F44" s="402"/>
      <c r="G44" s="402"/>
      <c r="H44" s="402"/>
    </row>
    <row r="45" spans="1:8" ht="14.25">
      <c r="A45" s="402"/>
      <c r="B45" s="402"/>
      <c r="C45" s="402"/>
      <c r="D45" s="402"/>
      <c r="E45" s="402"/>
      <c r="F45" s="402"/>
      <c r="G45" s="402"/>
      <c r="H45" s="402"/>
    </row>
    <row r="46" spans="1:8" ht="14.25">
      <c r="A46" s="402"/>
      <c r="B46" s="402"/>
      <c r="C46" s="402"/>
      <c r="D46" s="402"/>
      <c r="E46" s="402"/>
      <c r="F46" s="402"/>
      <c r="G46" s="402"/>
      <c r="H46" s="402"/>
    </row>
    <row r="47" spans="1:8" ht="14.25">
      <c r="A47" s="402"/>
      <c r="B47" s="402"/>
      <c r="C47" s="402"/>
      <c r="D47" s="402"/>
      <c r="E47" s="402"/>
      <c r="F47" s="402"/>
      <c r="G47" s="402"/>
      <c r="H47" s="402"/>
    </row>
    <row r="48" spans="1:8" ht="14.25">
      <c r="A48" s="402"/>
      <c r="B48" s="402"/>
      <c r="C48" s="402"/>
      <c r="D48" s="402"/>
      <c r="E48" s="402"/>
      <c r="F48" s="402"/>
      <c r="G48" s="402"/>
      <c r="H48" s="402"/>
    </row>
    <row r="49" spans="1:8" ht="14.25">
      <c r="A49" s="402"/>
      <c r="B49" s="402"/>
      <c r="C49" s="402"/>
      <c r="D49" s="402"/>
      <c r="E49" s="402"/>
      <c r="F49" s="402"/>
      <c r="G49" s="402"/>
      <c r="H49" s="402"/>
    </row>
  </sheetData>
  <sheetProtection/>
  <mergeCells count="27">
    <mergeCell ref="A1:A2"/>
    <mergeCell ref="B1:H1"/>
    <mergeCell ref="B2:H2"/>
    <mergeCell ref="A3:H3"/>
    <mergeCell ref="A4:B4"/>
    <mergeCell ref="C4:H4"/>
    <mergeCell ref="A35:D35"/>
    <mergeCell ref="A8:H9"/>
    <mergeCell ref="A5:B5"/>
    <mergeCell ref="C5:H5"/>
    <mergeCell ref="A6:B6"/>
    <mergeCell ref="C6:H6"/>
    <mergeCell ref="A7:B7"/>
    <mergeCell ref="C7:H7"/>
    <mergeCell ref="A36:C37"/>
    <mergeCell ref="D36:H37"/>
    <mergeCell ref="A39:H39"/>
    <mergeCell ref="A40:H40"/>
    <mergeCell ref="A41:H41"/>
    <mergeCell ref="A42:H42"/>
    <mergeCell ref="A49:H49"/>
    <mergeCell ref="A43:H43"/>
    <mergeCell ref="A44:H44"/>
    <mergeCell ref="A45:H45"/>
    <mergeCell ref="A46:H46"/>
    <mergeCell ref="A47:H47"/>
    <mergeCell ref="A48:H48"/>
  </mergeCell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7">
      <selection activeCell="D11" sqref="D11:D20"/>
    </sheetView>
  </sheetViews>
  <sheetFormatPr defaultColWidth="11.421875" defaultRowHeight="12.75"/>
  <cols>
    <col min="1" max="1" width="29.57421875" style="0" customWidth="1"/>
    <col min="2" max="2" width="22.140625" style="0" customWidth="1"/>
    <col min="3" max="3" width="17.28125" style="0" customWidth="1"/>
    <col min="4" max="4" width="18.140625" style="0" customWidth="1"/>
    <col min="5" max="5" width="15.8515625" style="0" customWidth="1"/>
    <col min="6" max="6" width="13.57421875" style="0" customWidth="1"/>
    <col min="7" max="7" width="17.421875" style="44" customWidth="1"/>
  </cols>
  <sheetData>
    <row r="1" spans="1:7" ht="60" customHeight="1" thickBot="1">
      <c r="A1" s="326"/>
      <c r="B1" s="328" t="s">
        <v>23</v>
      </c>
      <c r="C1" s="329"/>
      <c r="D1" s="329"/>
      <c r="E1" s="329"/>
      <c r="F1" s="329"/>
      <c r="G1" s="329"/>
    </row>
    <row r="2" spans="1:7" ht="28.5" customHeight="1" thickBot="1">
      <c r="A2" s="440"/>
      <c r="B2" s="456" t="s">
        <v>113</v>
      </c>
      <c r="C2" s="457"/>
      <c r="D2" s="457"/>
      <c r="E2" s="457"/>
      <c r="F2" s="457"/>
      <c r="G2" s="457"/>
    </row>
    <row r="3" spans="1:7" ht="15" thickBot="1">
      <c r="A3" s="38" t="s">
        <v>8</v>
      </c>
      <c r="B3" s="458" t="s">
        <v>3</v>
      </c>
      <c r="C3" s="459"/>
      <c r="D3" s="459"/>
      <c r="E3" s="459"/>
      <c r="F3" s="459"/>
      <c r="G3" s="459"/>
    </row>
    <row r="4" spans="1:7" ht="13.5" thickBot="1">
      <c r="A4" s="467" t="s">
        <v>130</v>
      </c>
      <c r="B4" s="468"/>
      <c r="C4" s="468"/>
      <c r="D4" s="468"/>
      <c r="E4" s="468"/>
      <c r="F4" s="468"/>
      <c r="G4" s="468"/>
    </row>
    <row r="5" spans="1:8" ht="14.25">
      <c r="A5" s="454" t="s">
        <v>1</v>
      </c>
      <c r="B5" s="455"/>
      <c r="C5" s="454" t="s">
        <v>131</v>
      </c>
      <c r="D5" s="469"/>
      <c r="E5" s="469"/>
      <c r="F5" s="469"/>
      <c r="G5" s="470"/>
      <c r="H5" s="29"/>
    </row>
    <row r="6" spans="1:8" ht="14.25">
      <c r="A6" s="317" t="s">
        <v>6</v>
      </c>
      <c r="B6" s="452"/>
      <c r="C6" s="317" t="s">
        <v>136</v>
      </c>
      <c r="D6" s="318"/>
      <c r="E6" s="318"/>
      <c r="F6" s="318"/>
      <c r="G6" s="471"/>
      <c r="H6" s="29"/>
    </row>
    <row r="7" spans="1:8" ht="14.25">
      <c r="A7" s="317" t="s">
        <v>0</v>
      </c>
      <c r="B7" s="452"/>
      <c r="C7" s="317" t="s">
        <v>7</v>
      </c>
      <c r="D7" s="318"/>
      <c r="E7" s="318"/>
      <c r="F7" s="318"/>
      <c r="G7" s="471"/>
      <c r="H7" s="29"/>
    </row>
    <row r="8" spans="1:8" ht="15" thickBot="1">
      <c r="A8" s="287" t="s">
        <v>5</v>
      </c>
      <c r="B8" s="453"/>
      <c r="C8" s="287" t="s">
        <v>161</v>
      </c>
      <c r="D8" s="288"/>
      <c r="E8" s="288"/>
      <c r="F8" s="288"/>
      <c r="G8" s="472"/>
      <c r="H8" s="29"/>
    </row>
    <row r="9" spans="1:7" ht="15" thickBot="1">
      <c r="A9" s="473"/>
      <c r="B9" s="474"/>
      <c r="C9" s="474"/>
      <c r="D9" s="474"/>
      <c r="E9" s="474"/>
      <c r="F9" s="474"/>
      <c r="G9" s="474"/>
    </row>
    <row r="10" spans="1:9" ht="100.5" thickBot="1">
      <c r="A10" s="71" t="s">
        <v>91</v>
      </c>
      <c r="B10" s="71" t="s">
        <v>93</v>
      </c>
      <c r="C10" s="71" t="s">
        <v>158</v>
      </c>
      <c r="D10" s="71" t="s">
        <v>94</v>
      </c>
      <c r="E10" s="71" t="s">
        <v>95</v>
      </c>
      <c r="F10" s="72" t="s">
        <v>140</v>
      </c>
      <c r="G10" s="72" t="s">
        <v>134</v>
      </c>
      <c r="H10" s="39"/>
      <c r="I10" s="39"/>
    </row>
    <row r="11" spans="1:7" ht="15" customHeight="1" thickBot="1">
      <c r="A11" s="460" t="s">
        <v>114</v>
      </c>
      <c r="B11" s="461"/>
      <c r="C11" s="449">
        <v>0</v>
      </c>
      <c r="D11" s="475">
        <f>C11</f>
        <v>0</v>
      </c>
      <c r="E11" s="478" t="str">
        <f>_xlfn.IFERROR(D11/B11,"N/A")</f>
        <v>N/A</v>
      </c>
      <c r="F11" s="449">
        <v>0</v>
      </c>
      <c r="G11" s="464" t="str">
        <f>_xlfn.IFERROR(C11/F11,"N/A")</f>
        <v>N/A</v>
      </c>
    </row>
    <row r="12" spans="1:7" ht="13.5" thickBot="1">
      <c r="A12" s="460"/>
      <c r="B12" s="462"/>
      <c r="C12" s="450"/>
      <c r="D12" s="476"/>
      <c r="E12" s="479"/>
      <c r="F12" s="450"/>
      <c r="G12" s="465"/>
    </row>
    <row r="13" spans="1:7" ht="13.5" thickBot="1">
      <c r="A13" s="460"/>
      <c r="B13" s="462"/>
      <c r="C13" s="450"/>
      <c r="D13" s="476"/>
      <c r="E13" s="479"/>
      <c r="F13" s="450"/>
      <c r="G13" s="465"/>
    </row>
    <row r="14" spans="1:7" ht="13.5" thickBot="1">
      <c r="A14" s="460"/>
      <c r="B14" s="462"/>
      <c r="C14" s="450"/>
      <c r="D14" s="476"/>
      <c r="E14" s="479"/>
      <c r="F14" s="450"/>
      <c r="G14" s="465"/>
    </row>
    <row r="15" spans="1:7" ht="13.5" thickBot="1">
      <c r="A15" s="460"/>
      <c r="B15" s="462"/>
      <c r="C15" s="450"/>
      <c r="D15" s="476"/>
      <c r="E15" s="479"/>
      <c r="F15" s="450"/>
      <c r="G15" s="465"/>
    </row>
    <row r="16" spans="1:7" ht="13.5" thickBot="1">
      <c r="A16" s="460"/>
      <c r="B16" s="462"/>
      <c r="C16" s="450"/>
      <c r="D16" s="476"/>
      <c r="E16" s="479"/>
      <c r="F16" s="450"/>
      <c r="G16" s="465"/>
    </row>
    <row r="17" spans="1:7" ht="13.5" thickBot="1">
      <c r="A17" s="460"/>
      <c r="B17" s="462"/>
      <c r="C17" s="450"/>
      <c r="D17" s="476"/>
      <c r="E17" s="479"/>
      <c r="F17" s="450"/>
      <c r="G17" s="465"/>
    </row>
    <row r="18" spans="1:7" ht="13.5" thickBot="1">
      <c r="A18" s="460"/>
      <c r="B18" s="462"/>
      <c r="C18" s="450"/>
      <c r="D18" s="476"/>
      <c r="E18" s="479"/>
      <c r="F18" s="450"/>
      <c r="G18" s="465"/>
    </row>
    <row r="19" spans="1:7" ht="13.5" thickBot="1">
      <c r="A19" s="460"/>
      <c r="B19" s="462"/>
      <c r="C19" s="450"/>
      <c r="D19" s="476"/>
      <c r="E19" s="479"/>
      <c r="F19" s="450"/>
      <c r="G19" s="465"/>
    </row>
    <row r="20" spans="1:7" ht="13.5" thickBot="1">
      <c r="A20" s="460"/>
      <c r="B20" s="463"/>
      <c r="C20" s="451"/>
      <c r="D20" s="477"/>
      <c r="E20" s="480"/>
      <c r="F20" s="451"/>
      <c r="G20" s="466"/>
    </row>
    <row r="21" spans="1:7" ht="15" thickBot="1">
      <c r="A21" s="460" t="s">
        <v>115</v>
      </c>
      <c r="B21" s="40"/>
      <c r="C21" s="40"/>
      <c r="D21" s="73">
        <f aca="true" t="shared" si="0" ref="D21:D35">C21</f>
        <v>0</v>
      </c>
      <c r="E21" s="74" t="str">
        <f aca="true" t="shared" si="1" ref="E21:E36">_xlfn.IFERROR(D21/B21,"N/A")</f>
        <v>N/A</v>
      </c>
      <c r="F21" s="40"/>
      <c r="G21" s="75" t="str">
        <f aca="true" t="shared" si="2" ref="G21:G36">_xlfn.IFERROR(C21/F21,"N/A")</f>
        <v>N/A</v>
      </c>
    </row>
    <row r="22" spans="1:8" ht="15" thickBot="1">
      <c r="A22" s="460"/>
      <c r="B22" s="40"/>
      <c r="C22" s="40"/>
      <c r="D22" s="73">
        <f t="shared" si="0"/>
        <v>0</v>
      </c>
      <c r="E22" s="74" t="str">
        <f t="shared" si="1"/>
        <v>N/A</v>
      </c>
      <c r="F22" s="40"/>
      <c r="G22" s="75" t="str">
        <f t="shared" si="2"/>
        <v>N/A</v>
      </c>
      <c r="H22" t="s">
        <v>18</v>
      </c>
    </row>
    <row r="23" spans="1:7" ht="15" thickBot="1">
      <c r="A23" s="460"/>
      <c r="B23" s="40"/>
      <c r="C23" s="40"/>
      <c r="D23" s="73">
        <f t="shared" si="0"/>
        <v>0</v>
      </c>
      <c r="E23" s="74" t="str">
        <f t="shared" si="1"/>
        <v>N/A</v>
      </c>
      <c r="F23" s="40"/>
      <c r="G23" s="75" t="str">
        <f t="shared" si="2"/>
        <v>N/A</v>
      </c>
    </row>
    <row r="24" spans="1:7" ht="15" thickBot="1">
      <c r="A24" s="460"/>
      <c r="B24" s="40"/>
      <c r="C24" s="40"/>
      <c r="D24" s="73">
        <f t="shared" si="0"/>
        <v>0</v>
      </c>
      <c r="E24" s="74" t="str">
        <f t="shared" si="1"/>
        <v>N/A</v>
      </c>
      <c r="F24" s="40"/>
      <c r="G24" s="75" t="str">
        <f t="shared" si="2"/>
        <v>N/A</v>
      </c>
    </row>
    <row r="25" spans="1:7" ht="15" thickBot="1">
      <c r="A25" s="460"/>
      <c r="B25" s="40"/>
      <c r="C25" s="40"/>
      <c r="D25" s="73">
        <f t="shared" si="0"/>
        <v>0</v>
      </c>
      <c r="E25" s="74" t="str">
        <f t="shared" si="1"/>
        <v>N/A</v>
      </c>
      <c r="F25" s="40"/>
      <c r="G25" s="75" t="str">
        <f t="shared" si="2"/>
        <v>N/A</v>
      </c>
    </row>
    <row r="26" spans="1:7" ht="15" thickBot="1">
      <c r="A26" s="460" t="s">
        <v>116</v>
      </c>
      <c r="B26" s="40"/>
      <c r="C26" s="40"/>
      <c r="D26" s="73">
        <f t="shared" si="0"/>
        <v>0</v>
      </c>
      <c r="E26" s="74" t="str">
        <f t="shared" si="1"/>
        <v>N/A</v>
      </c>
      <c r="F26" s="40"/>
      <c r="G26" s="75" t="str">
        <f t="shared" si="2"/>
        <v>N/A</v>
      </c>
    </row>
    <row r="27" spans="1:7" ht="15" thickBot="1">
      <c r="A27" s="460"/>
      <c r="B27" s="40"/>
      <c r="C27" s="40"/>
      <c r="D27" s="73">
        <f t="shared" si="0"/>
        <v>0</v>
      </c>
      <c r="E27" s="74" t="str">
        <f t="shared" si="1"/>
        <v>N/A</v>
      </c>
      <c r="F27" s="40"/>
      <c r="G27" s="75" t="str">
        <f t="shared" si="2"/>
        <v>N/A</v>
      </c>
    </row>
    <row r="28" spans="1:7" ht="15" thickBot="1">
      <c r="A28" s="460"/>
      <c r="B28" s="40"/>
      <c r="C28" s="40"/>
      <c r="D28" s="73">
        <f t="shared" si="0"/>
        <v>0</v>
      </c>
      <c r="E28" s="74" t="str">
        <f t="shared" si="1"/>
        <v>N/A</v>
      </c>
      <c r="F28" s="40"/>
      <c r="G28" s="75" t="str">
        <f t="shared" si="2"/>
        <v>N/A</v>
      </c>
    </row>
    <row r="29" spans="1:7" ht="15" thickBot="1">
      <c r="A29" s="460"/>
      <c r="B29" s="40"/>
      <c r="C29" s="40"/>
      <c r="D29" s="73">
        <f t="shared" si="0"/>
        <v>0</v>
      </c>
      <c r="E29" s="74" t="str">
        <f t="shared" si="1"/>
        <v>N/A</v>
      </c>
      <c r="F29" s="40"/>
      <c r="G29" s="75" t="str">
        <f t="shared" si="2"/>
        <v>N/A</v>
      </c>
    </row>
    <row r="30" spans="1:7" ht="15" thickBot="1">
      <c r="A30" s="460" t="s">
        <v>117</v>
      </c>
      <c r="B30" s="40"/>
      <c r="C30" s="40"/>
      <c r="D30" s="73">
        <f t="shared" si="0"/>
        <v>0</v>
      </c>
      <c r="E30" s="74" t="str">
        <f t="shared" si="1"/>
        <v>N/A</v>
      </c>
      <c r="F30" s="40"/>
      <c r="G30" s="75" t="str">
        <f t="shared" si="2"/>
        <v>N/A</v>
      </c>
    </row>
    <row r="31" spans="1:7" ht="15" thickBot="1">
      <c r="A31" s="460"/>
      <c r="B31" s="40"/>
      <c r="C31" s="40"/>
      <c r="D31" s="73">
        <f t="shared" si="0"/>
        <v>0</v>
      </c>
      <c r="E31" s="74" t="str">
        <f t="shared" si="1"/>
        <v>N/A</v>
      </c>
      <c r="F31" s="40"/>
      <c r="G31" s="75" t="str">
        <f t="shared" si="2"/>
        <v>N/A</v>
      </c>
    </row>
    <row r="32" spans="1:7" ht="15" thickBot="1">
      <c r="A32" s="460"/>
      <c r="B32" s="40"/>
      <c r="C32" s="40"/>
      <c r="D32" s="73">
        <f t="shared" si="0"/>
        <v>0</v>
      </c>
      <c r="E32" s="74" t="str">
        <f t="shared" si="1"/>
        <v>N/A</v>
      </c>
      <c r="F32" s="40"/>
      <c r="G32" s="75" t="str">
        <f t="shared" si="2"/>
        <v>N/A</v>
      </c>
    </row>
    <row r="33" spans="1:9" ht="15" thickBot="1">
      <c r="A33" s="460" t="s">
        <v>118</v>
      </c>
      <c r="B33" s="40"/>
      <c r="C33" s="40"/>
      <c r="D33" s="73">
        <f t="shared" si="0"/>
        <v>0</v>
      </c>
      <c r="E33" s="74" t="str">
        <f t="shared" si="1"/>
        <v>N/A</v>
      </c>
      <c r="F33" s="40"/>
      <c r="G33" s="75" t="str">
        <f t="shared" si="2"/>
        <v>N/A</v>
      </c>
      <c r="I33" s="5"/>
    </row>
    <row r="34" spans="1:7" ht="15" thickBot="1">
      <c r="A34" s="460"/>
      <c r="B34" s="40"/>
      <c r="C34" s="40"/>
      <c r="D34" s="73">
        <f t="shared" si="0"/>
        <v>0</v>
      </c>
      <c r="E34" s="74" t="str">
        <f t="shared" si="1"/>
        <v>N/A</v>
      </c>
      <c r="F34" s="40"/>
      <c r="G34" s="75" t="str">
        <f t="shared" si="2"/>
        <v>N/A</v>
      </c>
    </row>
    <row r="35" spans="1:7" ht="15" thickBot="1">
      <c r="A35" s="460"/>
      <c r="B35" s="40"/>
      <c r="C35" s="40"/>
      <c r="D35" s="73">
        <f t="shared" si="0"/>
        <v>0</v>
      </c>
      <c r="E35" s="74" t="str">
        <f t="shared" si="1"/>
        <v>N/A</v>
      </c>
      <c r="F35" s="40"/>
      <c r="G35" s="75" t="str">
        <f t="shared" si="2"/>
        <v>N/A</v>
      </c>
    </row>
    <row r="36" spans="1:7" ht="15" thickBot="1">
      <c r="A36" s="76" t="s">
        <v>97</v>
      </c>
      <c r="B36" s="77">
        <f>SUM(B11:B19)</f>
        <v>0</v>
      </c>
      <c r="C36" s="77">
        <f>SUM(C11:C35)</f>
        <v>0</v>
      </c>
      <c r="D36" s="77">
        <f>SUM(D11:D35)</f>
        <v>0</v>
      </c>
      <c r="E36" s="78" t="str">
        <f t="shared" si="1"/>
        <v>N/A</v>
      </c>
      <c r="F36" s="77">
        <f>SUM(F11:F35)</f>
        <v>0</v>
      </c>
      <c r="G36" s="78" t="str">
        <f t="shared" si="2"/>
        <v>N/A</v>
      </c>
    </row>
    <row r="37" spans="1:7" ht="14.25">
      <c r="A37" s="13"/>
      <c r="B37" s="14"/>
      <c r="C37" s="14"/>
      <c r="D37" s="14"/>
      <c r="E37" s="14"/>
      <c r="F37" s="14"/>
      <c r="G37" s="41"/>
    </row>
    <row r="38" spans="1:7" ht="14.25">
      <c r="A38" s="42"/>
      <c r="B38" s="42"/>
      <c r="C38" s="42"/>
      <c r="D38" s="42"/>
      <c r="E38" s="42"/>
      <c r="F38" s="42"/>
      <c r="G38" s="43"/>
    </row>
    <row r="39" spans="1:7" ht="14.25">
      <c r="A39" s="42"/>
      <c r="B39" s="42"/>
      <c r="C39" s="42"/>
      <c r="D39" s="42"/>
      <c r="E39" s="42"/>
      <c r="F39" s="42"/>
      <c r="G39" s="43"/>
    </row>
    <row r="40" spans="1:7" ht="14.25">
      <c r="A40" s="42"/>
      <c r="B40" s="42"/>
      <c r="C40" s="42"/>
      <c r="D40" s="42"/>
      <c r="E40" s="42"/>
      <c r="F40" s="42"/>
      <c r="G40" s="43"/>
    </row>
  </sheetData>
  <sheetProtection/>
  <mergeCells count="25">
    <mergeCell ref="D11:D20"/>
    <mergeCell ref="E11:E20"/>
    <mergeCell ref="A4:G4"/>
    <mergeCell ref="C5:G5"/>
    <mergeCell ref="C6:G6"/>
    <mergeCell ref="C7:G7"/>
    <mergeCell ref="C8:G8"/>
    <mergeCell ref="A9:G9"/>
    <mergeCell ref="A21:A25"/>
    <mergeCell ref="A26:A29"/>
    <mergeCell ref="A30:A32"/>
    <mergeCell ref="A33:A35"/>
    <mergeCell ref="B11:B20"/>
    <mergeCell ref="C11:C20"/>
    <mergeCell ref="A11:A20"/>
    <mergeCell ref="F11:F20"/>
    <mergeCell ref="A6:B6"/>
    <mergeCell ref="A8:B8"/>
    <mergeCell ref="A1:A2"/>
    <mergeCell ref="A5:B5"/>
    <mergeCell ref="B1:G1"/>
    <mergeCell ref="B2:G2"/>
    <mergeCell ref="B3:G3"/>
    <mergeCell ref="G11:G20"/>
    <mergeCell ref="A7:B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7">
      <selection activeCell="I7" sqref="I7"/>
    </sheetView>
  </sheetViews>
  <sheetFormatPr defaultColWidth="11.421875" defaultRowHeight="12.75"/>
  <cols>
    <col min="2" max="2" width="17.8515625" style="0" customWidth="1"/>
    <col min="3" max="3" width="16.8515625" style="0" customWidth="1"/>
    <col min="4" max="4" width="18.28125" style="0" customWidth="1"/>
    <col min="5" max="5" width="17.140625" style="0" customWidth="1"/>
    <col min="6" max="6" width="17.7109375" style="0" customWidth="1"/>
    <col min="7" max="8" width="24.28125" style="0" customWidth="1"/>
    <col min="9" max="9" width="12.7109375" style="0" bestFit="1" customWidth="1"/>
  </cols>
  <sheetData>
    <row r="1" spans="2:8" ht="15.75">
      <c r="B1" s="224" t="s">
        <v>210</v>
      </c>
      <c r="C1" s="484" t="s">
        <v>211</v>
      </c>
      <c r="D1" s="485"/>
      <c r="E1" s="485"/>
      <c r="F1" s="485"/>
      <c r="G1" s="485"/>
      <c r="H1" s="485"/>
    </row>
    <row r="2" spans="2:8" ht="15.75">
      <c r="B2" s="225" t="s">
        <v>212</v>
      </c>
      <c r="C2" s="486"/>
      <c r="D2" s="486"/>
      <c r="E2" s="486"/>
      <c r="F2" s="486"/>
      <c r="G2" s="486"/>
      <c r="H2" s="486"/>
    </row>
    <row r="3" spans="1:8" ht="78.75">
      <c r="A3" s="226"/>
      <c r="B3" s="227" t="s">
        <v>213</v>
      </c>
      <c r="C3" s="227" t="s">
        <v>214</v>
      </c>
      <c r="D3" s="228" t="s">
        <v>215</v>
      </c>
      <c r="E3" s="227" t="s">
        <v>216</v>
      </c>
      <c r="F3" s="229" t="s">
        <v>217</v>
      </c>
      <c r="G3" s="230" t="s">
        <v>218</v>
      </c>
      <c r="H3" s="230" t="s">
        <v>31</v>
      </c>
    </row>
    <row r="4" spans="1:8" ht="15.75">
      <c r="A4" s="231"/>
      <c r="B4" s="232"/>
      <c r="C4" s="232"/>
      <c r="D4" s="232"/>
      <c r="E4" s="232"/>
      <c r="F4" s="487">
        <v>20000000</v>
      </c>
      <c r="G4" s="233"/>
      <c r="H4" s="234">
        <v>20000000</v>
      </c>
    </row>
    <row r="5" spans="1:8" ht="12.75">
      <c r="A5" s="490" t="s">
        <v>219</v>
      </c>
      <c r="B5" s="235">
        <v>43874</v>
      </c>
      <c r="C5" s="236" t="s">
        <v>220</v>
      </c>
      <c r="D5" s="236" t="s">
        <v>221</v>
      </c>
      <c r="E5" s="235">
        <v>43874</v>
      </c>
      <c r="F5" s="488"/>
      <c r="G5" s="237">
        <v>129000</v>
      </c>
      <c r="H5" s="237">
        <v>19871000</v>
      </c>
    </row>
    <row r="6" spans="1:8" ht="12.75">
      <c r="A6" s="490"/>
      <c r="B6" s="235">
        <v>43900</v>
      </c>
      <c r="C6" s="236" t="s">
        <v>220</v>
      </c>
      <c r="D6" s="236" t="s">
        <v>222</v>
      </c>
      <c r="E6" s="235">
        <v>43900</v>
      </c>
      <c r="F6" s="488"/>
      <c r="G6" s="237">
        <v>67800</v>
      </c>
      <c r="H6" s="237">
        <v>19803200</v>
      </c>
    </row>
    <row r="7" spans="1:9" ht="12.75">
      <c r="A7" s="491"/>
      <c r="B7" s="235">
        <v>43900</v>
      </c>
      <c r="C7" s="236" t="s">
        <v>223</v>
      </c>
      <c r="D7" s="236" t="s">
        <v>224</v>
      </c>
      <c r="E7" s="235">
        <v>43900</v>
      </c>
      <c r="F7" s="488"/>
      <c r="G7" s="237">
        <v>294200</v>
      </c>
      <c r="H7" s="237">
        <v>19509000</v>
      </c>
      <c r="I7" s="258"/>
    </row>
    <row r="8" spans="1:8" ht="25.5">
      <c r="A8" s="238" t="s">
        <v>225</v>
      </c>
      <c r="B8" s="239"/>
      <c r="C8" s="240"/>
      <c r="D8" s="240"/>
      <c r="E8" s="239"/>
      <c r="F8" s="488"/>
      <c r="G8" s="241"/>
      <c r="H8" s="241"/>
    </row>
    <row r="9" spans="1:8" ht="12.75">
      <c r="A9" s="492" t="s">
        <v>226</v>
      </c>
      <c r="B9" s="242">
        <v>44005</v>
      </c>
      <c r="C9" s="243" t="s">
        <v>227</v>
      </c>
      <c r="D9" s="244" t="s">
        <v>228</v>
      </c>
      <c r="E9" s="245">
        <v>44036</v>
      </c>
      <c r="F9" s="488"/>
      <c r="G9" s="246">
        <v>138100</v>
      </c>
      <c r="H9" s="246">
        <v>19370900</v>
      </c>
    </row>
    <row r="10" spans="1:8" ht="12.75">
      <c r="A10" s="493"/>
      <c r="B10" s="242">
        <v>44027</v>
      </c>
      <c r="C10" s="243" t="s">
        <v>229</v>
      </c>
      <c r="D10" s="243" t="s">
        <v>230</v>
      </c>
      <c r="E10" s="242">
        <v>44027</v>
      </c>
      <c r="F10" s="488"/>
      <c r="G10" s="247">
        <v>85200</v>
      </c>
      <c r="H10" s="247">
        <v>19285700</v>
      </c>
    </row>
    <row r="11" spans="1:8" ht="12.75">
      <c r="A11" s="493"/>
      <c r="B11" s="242">
        <v>44062</v>
      </c>
      <c r="C11" s="243" t="s">
        <v>231</v>
      </c>
      <c r="D11" s="243" t="s">
        <v>232</v>
      </c>
      <c r="E11" s="242">
        <v>44062</v>
      </c>
      <c r="F11" s="488"/>
      <c r="G11" s="247">
        <v>109400</v>
      </c>
      <c r="H11" s="247">
        <v>19176300</v>
      </c>
    </row>
    <row r="12" spans="1:8" ht="12.75">
      <c r="A12" s="493"/>
      <c r="B12" s="242">
        <v>44070</v>
      </c>
      <c r="C12" s="243" t="s">
        <v>227</v>
      </c>
      <c r="D12" s="243" t="s">
        <v>233</v>
      </c>
      <c r="E12" s="242">
        <v>44070</v>
      </c>
      <c r="F12" s="488"/>
      <c r="G12" s="247">
        <v>192200</v>
      </c>
      <c r="H12" s="247">
        <v>18984100</v>
      </c>
    </row>
    <row r="13" spans="1:8" ht="12.75">
      <c r="A13" s="493"/>
      <c r="B13" s="242">
        <v>44074</v>
      </c>
      <c r="C13" s="243" t="s">
        <v>229</v>
      </c>
      <c r="D13" s="243" t="s">
        <v>234</v>
      </c>
      <c r="E13" s="242">
        <v>44074</v>
      </c>
      <c r="F13" s="488"/>
      <c r="G13" s="247">
        <v>208800</v>
      </c>
      <c r="H13" s="247">
        <v>18775300</v>
      </c>
    </row>
    <row r="14" spans="1:8" ht="12.75">
      <c r="A14" s="493"/>
      <c r="B14" s="242">
        <v>44095</v>
      </c>
      <c r="C14" s="243" t="s">
        <v>231</v>
      </c>
      <c r="D14" s="243" t="s">
        <v>235</v>
      </c>
      <c r="E14" s="242">
        <v>44095</v>
      </c>
      <c r="F14" s="488"/>
      <c r="G14" s="247">
        <v>245500</v>
      </c>
      <c r="H14" s="247">
        <v>18529800</v>
      </c>
    </row>
    <row r="15" spans="1:8" ht="12.75">
      <c r="A15" s="494"/>
      <c r="B15" s="242">
        <v>44095</v>
      </c>
      <c r="C15" s="243" t="s">
        <v>229</v>
      </c>
      <c r="D15" s="243" t="s">
        <v>236</v>
      </c>
      <c r="E15" s="242">
        <v>44095</v>
      </c>
      <c r="F15" s="488"/>
      <c r="G15" s="247">
        <v>93800</v>
      </c>
      <c r="H15" s="247">
        <v>18436000</v>
      </c>
    </row>
    <row r="16" spans="1:8" ht="12.75">
      <c r="A16" s="495" t="s">
        <v>237</v>
      </c>
      <c r="B16" s="248">
        <v>44134</v>
      </c>
      <c r="C16" s="249" t="s">
        <v>227</v>
      </c>
      <c r="D16" s="249" t="s">
        <v>238</v>
      </c>
      <c r="E16" s="248">
        <v>44141</v>
      </c>
      <c r="F16" s="488"/>
      <c r="G16" s="250">
        <v>114800</v>
      </c>
      <c r="H16" s="250">
        <v>18321200</v>
      </c>
    </row>
    <row r="17" spans="1:8" ht="12.75">
      <c r="A17" s="495"/>
      <c r="B17" s="248">
        <v>44130</v>
      </c>
      <c r="C17" s="249" t="s">
        <v>239</v>
      </c>
      <c r="D17" s="249" t="s">
        <v>240</v>
      </c>
      <c r="E17" s="248">
        <v>44132</v>
      </c>
      <c r="F17" s="488"/>
      <c r="G17" s="250">
        <v>345000</v>
      </c>
      <c r="H17" s="250">
        <v>17976200</v>
      </c>
    </row>
    <row r="18" spans="1:8" ht="12.75">
      <c r="A18" s="495"/>
      <c r="B18" s="248">
        <v>44153</v>
      </c>
      <c r="C18" s="249" t="s">
        <v>229</v>
      </c>
      <c r="D18" s="249" t="s">
        <v>241</v>
      </c>
      <c r="E18" s="248">
        <v>44154</v>
      </c>
      <c r="F18" s="488"/>
      <c r="G18" s="250">
        <v>154900</v>
      </c>
      <c r="H18" s="250">
        <v>17821300</v>
      </c>
    </row>
    <row r="19" spans="1:8" ht="12.75">
      <c r="A19" s="495"/>
      <c r="B19" s="248">
        <v>44158</v>
      </c>
      <c r="C19" s="249" t="s">
        <v>223</v>
      </c>
      <c r="D19" s="249" t="s">
        <v>242</v>
      </c>
      <c r="E19" s="248">
        <v>44159</v>
      </c>
      <c r="F19" s="488"/>
      <c r="G19" s="250">
        <v>292800</v>
      </c>
      <c r="H19" s="250">
        <v>17528500</v>
      </c>
    </row>
    <row r="20" spans="1:8" ht="12.75">
      <c r="A20" s="495"/>
      <c r="B20" s="248">
        <v>44181</v>
      </c>
      <c r="C20" s="249" t="s">
        <v>223</v>
      </c>
      <c r="D20" s="249" t="s">
        <v>243</v>
      </c>
      <c r="E20" s="248">
        <v>44183</v>
      </c>
      <c r="F20" s="488"/>
      <c r="G20" s="250">
        <v>89700</v>
      </c>
      <c r="H20" s="250">
        <v>17438800</v>
      </c>
    </row>
    <row r="21" spans="1:8" ht="12.75">
      <c r="A21" s="495"/>
      <c r="B21" s="248">
        <v>44182</v>
      </c>
      <c r="C21" s="249" t="s">
        <v>227</v>
      </c>
      <c r="D21" s="249" t="s">
        <v>244</v>
      </c>
      <c r="E21" s="248">
        <v>44183</v>
      </c>
      <c r="F21" s="488"/>
      <c r="G21" s="250">
        <v>78700</v>
      </c>
      <c r="H21" s="250">
        <v>17360100</v>
      </c>
    </row>
    <row r="22" spans="1:8" ht="15">
      <c r="A22" s="495"/>
      <c r="B22" s="248">
        <v>44186</v>
      </c>
      <c r="C22" s="249" t="s">
        <v>223</v>
      </c>
      <c r="D22" s="251" t="s">
        <v>245</v>
      </c>
      <c r="E22" s="248">
        <v>44188</v>
      </c>
      <c r="F22" s="488"/>
      <c r="G22" s="252">
        <v>9000</v>
      </c>
      <c r="H22" s="252">
        <v>17351100</v>
      </c>
    </row>
    <row r="23" spans="1:8" ht="12.75">
      <c r="A23" s="495"/>
      <c r="B23" s="248">
        <v>44186</v>
      </c>
      <c r="C23" s="249" t="s">
        <v>231</v>
      </c>
      <c r="D23" s="249" t="s">
        <v>246</v>
      </c>
      <c r="E23" s="248">
        <v>44188</v>
      </c>
      <c r="F23" s="488"/>
      <c r="G23" s="250">
        <v>39400</v>
      </c>
      <c r="H23" s="250">
        <v>17311700</v>
      </c>
    </row>
    <row r="24" spans="1:8" ht="12.75">
      <c r="A24" s="495"/>
      <c r="B24" s="248">
        <v>44186</v>
      </c>
      <c r="C24" s="249" t="s">
        <v>229</v>
      </c>
      <c r="D24" s="249" t="s">
        <v>247</v>
      </c>
      <c r="E24" s="248">
        <v>44188</v>
      </c>
      <c r="F24" s="488"/>
      <c r="G24" s="250">
        <v>150800</v>
      </c>
      <c r="H24" s="250">
        <v>17160900</v>
      </c>
    </row>
    <row r="25" spans="1:8" ht="12.75">
      <c r="A25" s="495"/>
      <c r="B25" s="248">
        <v>44188</v>
      </c>
      <c r="C25" s="249" t="s">
        <v>239</v>
      </c>
      <c r="D25" s="249" t="s">
        <v>248</v>
      </c>
      <c r="E25" s="248">
        <v>44193</v>
      </c>
      <c r="F25" s="489"/>
      <c r="G25" s="250">
        <v>39400</v>
      </c>
      <c r="H25" s="250">
        <v>17121500</v>
      </c>
    </row>
    <row r="26" spans="2:8" ht="15.75">
      <c r="B26" s="224" t="s">
        <v>249</v>
      </c>
      <c r="C26" s="484" t="s">
        <v>250</v>
      </c>
      <c r="D26" s="485"/>
      <c r="E26" s="485"/>
      <c r="F26" s="485"/>
      <c r="G26" s="485"/>
      <c r="H26" s="485"/>
    </row>
    <row r="27" spans="2:8" ht="15.75">
      <c r="B27" s="225"/>
      <c r="C27" s="496"/>
      <c r="D27" s="496"/>
      <c r="E27" s="496"/>
      <c r="F27" s="496"/>
      <c r="G27" s="496"/>
      <c r="H27" s="496"/>
    </row>
    <row r="28" spans="1:8" ht="78.75">
      <c r="A28" s="147"/>
      <c r="B28" s="227" t="s">
        <v>213</v>
      </c>
      <c r="C28" s="227" t="s">
        <v>214</v>
      </c>
      <c r="D28" s="228" t="s">
        <v>215</v>
      </c>
      <c r="E28" s="227" t="s">
        <v>216</v>
      </c>
      <c r="F28" s="229" t="s">
        <v>217</v>
      </c>
      <c r="G28" s="230" t="s">
        <v>218</v>
      </c>
      <c r="H28" s="230" t="s">
        <v>31</v>
      </c>
    </row>
    <row r="29" spans="1:8" ht="15.75">
      <c r="A29" s="147"/>
      <c r="B29" s="227"/>
      <c r="C29" s="227"/>
      <c r="D29" s="228"/>
      <c r="E29" s="227"/>
      <c r="F29" s="481">
        <v>20000000</v>
      </c>
      <c r="G29" s="230"/>
      <c r="H29" s="234">
        <v>20000000</v>
      </c>
    </row>
    <row r="30" spans="1:8" ht="25.5">
      <c r="A30" s="253" t="s">
        <v>219</v>
      </c>
      <c r="B30" s="254"/>
      <c r="C30" s="254"/>
      <c r="D30" s="254"/>
      <c r="E30" s="254"/>
      <c r="F30" s="482"/>
      <c r="G30" s="254"/>
      <c r="H30" s="254"/>
    </row>
    <row r="31" spans="1:8" ht="12.75">
      <c r="A31" s="483" t="s">
        <v>225</v>
      </c>
      <c r="B31" s="255">
        <v>44305</v>
      </c>
      <c r="C31" s="256" t="s">
        <v>231</v>
      </c>
      <c r="D31" s="256"/>
      <c r="E31" s="256"/>
      <c r="F31" s="482"/>
      <c r="G31" s="257">
        <v>107400</v>
      </c>
      <c r="H31" s="257">
        <v>19892600</v>
      </c>
    </row>
    <row r="32" spans="1:8" ht="12.75">
      <c r="A32" s="483"/>
      <c r="B32" s="255">
        <v>44313</v>
      </c>
      <c r="C32" s="256" t="s">
        <v>229</v>
      </c>
      <c r="D32" s="256"/>
      <c r="E32" s="256"/>
      <c r="F32" s="482"/>
      <c r="G32" s="257">
        <v>274500</v>
      </c>
      <c r="H32" s="257">
        <v>19618100</v>
      </c>
    </row>
    <row r="33" ht="12.75">
      <c r="F33" s="482"/>
    </row>
  </sheetData>
  <sheetProtection/>
  <mergeCells count="8">
    <mergeCell ref="F29:F33"/>
    <mergeCell ref="A31:A32"/>
    <mergeCell ref="C1:H2"/>
    <mergeCell ref="F4:F25"/>
    <mergeCell ref="A5:A7"/>
    <mergeCell ref="A9:A15"/>
    <mergeCell ref="A16:A25"/>
    <mergeCell ref="C26:H2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52"/>
  <sheetViews>
    <sheetView zoomScalePageLayoutView="0" workbookViewId="0" topLeftCell="A13">
      <selection activeCell="C9" sqref="C9"/>
    </sheetView>
  </sheetViews>
  <sheetFormatPr defaultColWidth="11.421875" defaultRowHeight="12.75"/>
  <cols>
    <col min="1" max="1" width="20.7109375" style="0" customWidth="1"/>
    <col min="2" max="2" width="17.7109375" style="0" customWidth="1"/>
    <col min="3" max="3" width="18.00390625" style="0" customWidth="1"/>
    <col min="4" max="4" width="18.57421875" style="0" customWidth="1"/>
    <col min="5" max="5" width="22.140625" style="0" customWidth="1"/>
    <col min="6" max="7" width="23.140625" style="0" customWidth="1"/>
  </cols>
  <sheetData>
    <row r="1" spans="1:7" ht="44.25" customHeight="1" thickBot="1">
      <c r="A1" s="326"/>
      <c r="B1" s="328" t="s">
        <v>23</v>
      </c>
      <c r="C1" s="329"/>
      <c r="D1" s="329"/>
      <c r="E1" s="329"/>
      <c r="F1" s="329"/>
      <c r="G1" s="93"/>
    </row>
    <row r="2" spans="1:7" ht="36.75" customHeight="1" thickBot="1">
      <c r="A2" s="327"/>
      <c r="B2" s="499" t="s">
        <v>133</v>
      </c>
      <c r="C2" s="500"/>
      <c r="D2" s="500"/>
      <c r="E2" s="500"/>
      <c r="F2" s="500"/>
      <c r="G2" s="93"/>
    </row>
    <row r="3" spans="1:7" ht="13.5" thickBot="1">
      <c r="A3" s="94" t="s">
        <v>24</v>
      </c>
      <c r="B3" s="501" t="s">
        <v>119</v>
      </c>
      <c r="C3" s="501"/>
      <c r="D3" s="501"/>
      <c r="E3" s="501"/>
      <c r="F3" s="501"/>
      <c r="G3" s="95"/>
    </row>
    <row r="4" spans="1:7" ht="12.75" customHeight="1">
      <c r="A4" s="96" t="s">
        <v>13</v>
      </c>
      <c r="B4" s="97" t="s">
        <v>120</v>
      </c>
      <c r="C4" s="502" t="s">
        <v>202</v>
      </c>
      <c r="D4" s="504" t="s">
        <v>204</v>
      </c>
      <c r="E4" s="506" t="s">
        <v>203</v>
      </c>
      <c r="F4" s="508" t="s">
        <v>121</v>
      </c>
      <c r="G4" s="497" t="s">
        <v>152</v>
      </c>
    </row>
    <row r="5" spans="1:7" ht="37.5" customHeight="1">
      <c r="A5" s="98"/>
      <c r="B5" s="99"/>
      <c r="C5" s="503"/>
      <c r="D5" s="505"/>
      <c r="E5" s="507"/>
      <c r="F5" s="509"/>
      <c r="G5" s="498"/>
    </row>
    <row r="6" spans="1:7" ht="12.75">
      <c r="A6" s="100">
        <v>1</v>
      </c>
      <c r="B6" s="101" t="s">
        <v>122</v>
      </c>
      <c r="C6" s="215"/>
      <c r="D6" s="212"/>
      <c r="E6" s="219" t="s">
        <v>18</v>
      </c>
      <c r="F6" s="103"/>
      <c r="G6" s="103"/>
    </row>
    <row r="7" spans="1:7" ht="14.25">
      <c r="A7" s="100"/>
      <c r="B7" s="101" t="s">
        <v>145</v>
      </c>
      <c r="C7" s="215">
        <v>3843050</v>
      </c>
      <c r="D7" s="215">
        <v>3843050</v>
      </c>
      <c r="E7" s="220">
        <v>4832550</v>
      </c>
      <c r="F7" s="103">
        <f>C7-E7</f>
        <v>-989500</v>
      </c>
      <c r="G7" s="56">
        <f>_xlfn.IFERROR((C7/E7)-1,"N/A")</f>
        <v>-0.20475732273851277</v>
      </c>
    </row>
    <row r="8" spans="1:7" ht="14.25">
      <c r="A8" s="100"/>
      <c r="B8" s="101" t="s">
        <v>146</v>
      </c>
      <c r="C8" s="215">
        <v>149400</v>
      </c>
      <c r="D8" s="215">
        <v>149400</v>
      </c>
      <c r="E8" s="220">
        <v>99600</v>
      </c>
      <c r="F8" s="103">
        <f>C8-E8</f>
        <v>49800</v>
      </c>
      <c r="G8" s="56">
        <f>_xlfn.IFERROR((C8/E8)-1,"N/A")</f>
        <v>0.5</v>
      </c>
    </row>
    <row r="9" spans="1:7" ht="14.25">
      <c r="A9" s="100"/>
      <c r="B9" s="104" t="s">
        <v>144</v>
      </c>
      <c r="C9" s="103">
        <f>SUM(C7:C8)</f>
        <v>3992450</v>
      </c>
      <c r="D9" s="103">
        <f>SUM(D7:D8)</f>
        <v>3992450</v>
      </c>
      <c r="E9" s="220">
        <f>(E7+E8)</f>
        <v>4932150</v>
      </c>
      <c r="F9" s="103">
        <f>C9-E9</f>
        <v>-939700</v>
      </c>
      <c r="G9" s="56">
        <f>_xlfn.IFERROR((C9/E9)-1,"N/A")</f>
        <v>-0.19052543008627065</v>
      </c>
    </row>
    <row r="10" spans="1:7" ht="12.75">
      <c r="A10" s="105"/>
      <c r="C10" s="103"/>
      <c r="D10" s="216"/>
      <c r="E10" s="221"/>
      <c r="F10" s="103"/>
      <c r="G10" s="103"/>
    </row>
    <row r="11" spans="1:7" ht="12.75">
      <c r="A11" s="100">
        <v>2</v>
      </c>
      <c r="B11" s="107" t="s">
        <v>123</v>
      </c>
      <c r="C11" s="103"/>
      <c r="D11" s="217"/>
      <c r="E11" s="219" t="s">
        <v>18</v>
      </c>
      <c r="F11" s="103"/>
      <c r="G11" s="103"/>
    </row>
    <row r="12" spans="1:7" ht="12.75">
      <c r="A12" s="100"/>
      <c r="B12" s="108">
        <v>3102571580</v>
      </c>
      <c r="C12" s="109"/>
      <c r="D12" s="218"/>
      <c r="E12" s="222">
        <v>211980</v>
      </c>
      <c r="F12" s="103"/>
      <c r="G12" s="103"/>
    </row>
    <row r="13" spans="1:7" ht="12.75">
      <c r="A13" s="100"/>
      <c r="B13" s="108">
        <v>3102575754</v>
      </c>
      <c r="C13" s="109"/>
      <c r="D13" s="218"/>
      <c r="E13" s="222">
        <v>211980</v>
      </c>
      <c r="F13" s="103"/>
      <c r="G13" s="103"/>
    </row>
    <row r="14" spans="1:7" ht="12.75">
      <c r="A14" s="100"/>
      <c r="B14" s="108">
        <v>3102884880</v>
      </c>
      <c r="C14" s="109"/>
      <c r="D14" s="218"/>
      <c r="E14" s="222">
        <v>211980</v>
      </c>
      <c r="F14" s="103"/>
      <c r="G14" s="103"/>
    </row>
    <row r="15" spans="1:7" ht="12.75">
      <c r="A15" s="100"/>
      <c r="B15" s="108">
        <v>3102884906</v>
      </c>
      <c r="C15" s="109"/>
      <c r="D15" s="218"/>
      <c r="E15" s="222">
        <v>211980</v>
      </c>
      <c r="F15" s="103"/>
      <c r="G15" s="103"/>
    </row>
    <row r="16" spans="1:7" ht="12.75">
      <c r="A16" s="100"/>
      <c r="B16" s="108">
        <v>3102884926</v>
      </c>
      <c r="C16" s="109"/>
      <c r="D16" s="218"/>
      <c r="E16" s="222">
        <v>213005</v>
      </c>
      <c r="F16" s="103"/>
      <c r="G16" s="103"/>
    </row>
    <row r="17" spans="1:7" ht="12.75">
      <c r="A17" s="105"/>
      <c r="B17" s="110">
        <v>3102884959</v>
      </c>
      <c r="C17" s="109"/>
      <c r="D17" s="106"/>
      <c r="E17" s="222">
        <v>211980</v>
      </c>
      <c r="F17" s="103"/>
      <c r="G17" s="103"/>
    </row>
    <row r="18" spans="1:7" ht="12.75">
      <c r="A18" s="105"/>
      <c r="B18" s="110">
        <v>3103351259</v>
      </c>
      <c r="C18" s="109"/>
      <c r="D18" s="106"/>
      <c r="E18" s="222">
        <v>211980</v>
      </c>
      <c r="F18" s="103"/>
      <c r="G18" s="103"/>
    </row>
    <row r="19" spans="1:7" ht="12.75">
      <c r="A19" s="105"/>
      <c r="B19" s="110">
        <v>3112286731</v>
      </c>
      <c r="C19" s="109"/>
      <c r="D19" s="106"/>
      <c r="E19" s="222">
        <v>211980</v>
      </c>
      <c r="F19" s="103"/>
      <c r="G19" s="103"/>
    </row>
    <row r="20" spans="1:7" ht="12.75">
      <c r="A20" s="105"/>
      <c r="B20" s="110">
        <v>3112296950</v>
      </c>
      <c r="C20" s="109"/>
      <c r="D20" s="106"/>
      <c r="E20" s="222">
        <v>211980</v>
      </c>
      <c r="F20" s="103"/>
      <c r="G20" s="103"/>
    </row>
    <row r="21" spans="1:7" ht="12.75">
      <c r="A21" s="105"/>
      <c r="B21" s="110">
        <v>3123051979</v>
      </c>
      <c r="C21" s="109"/>
      <c r="D21" s="106"/>
      <c r="E21" s="222">
        <v>211980</v>
      </c>
      <c r="F21" s="103"/>
      <c r="G21" s="103"/>
    </row>
    <row r="22" spans="1:7" ht="12.75">
      <c r="A22" s="105"/>
      <c r="B22" s="110">
        <v>3123055818</v>
      </c>
      <c r="C22" s="109"/>
      <c r="D22" s="106"/>
      <c r="E22" s="222">
        <v>211980</v>
      </c>
      <c r="F22" s="103"/>
      <c r="G22" s="103"/>
    </row>
    <row r="23" spans="1:7" ht="12.75">
      <c r="A23" s="105"/>
      <c r="B23" s="110">
        <v>3123057055</v>
      </c>
      <c r="C23" s="109"/>
      <c r="D23" s="106"/>
      <c r="E23" s="222">
        <v>211980</v>
      </c>
      <c r="F23" s="103"/>
      <c r="G23" s="103"/>
    </row>
    <row r="24" spans="1:7" ht="12.75">
      <c r="A24" s="105"/>
      <c r="B24" s="110">
        <v>3123086801</v>
      </c>
      <c r="C24" s="109"/>
      <c r="D24" s="106"/>
      <c r="E24" s="222">
        <v>211980</v>
      </c>
      <c r="F24" s="103"/>
      <c r="G24" s="103"/>
    </row>
    <row r="25" spans="1:7" ht="12.75">
      <c r="A25" s="105"/>
      <c r="B25" s="110">
        <v>3153482560</v>
      </c>
      <c r="C25" s="109"/>
      <c r="D25" s="102"/>
      <c r="E25" s="223">
        <v>209980</v>
      </c>
      <c r="F25" s="103"/>
      <c r="G25" s="103"/>
    </row>
    <row r="26" spans="1:7" ht="12.75">
      <c r="A26" s="105"/>
      <c r="B26" s="110">
        <v>3154409077</v>
      </c>
      <c r="C26" s="109"/>
      <c r="D26" s="102"/>
      <c r="E26" s="223">
        <v>209980</v>
      </c>
      <c r="F26" s="103"/>
      <c r="G26" s="103"/>
    </row>
    <row r="27" spans="1:7" ht="12.75">
      <c r="A27" s="105"/>
      <c r="B27" s="110">
        <v>3165240751</v>
      </c>
      <c r="C27" s="109"/>
      <c r="D27" s="102"/>
      <c r="E27" s="223">
        <v>209980</v>
      </c>
      <c r="F27" s="103"/>
      <c r="G27" s="103"/>
    </row>
    <row r="28" spans="1:7" ht="12.75">
      <c r="A28" s="105"/>
      <c r="B28" s="110">
        <v>3165263094</v>
      </c>
      <c r="C28" s="109"/>
      <c r="D28" s="102"/>
      <c r="E28" s="223">
        <v>209980</v>
      </c>
      <c r="F28" s="103"/>
      <c r="G28" s="103"/>
    </row>
    <row r="29" spans="1:7" ht="12.75">
      <c r="A29" s="105"/>
      <c r="B29" s="110">
        <v>3165284379</v>
      </c>
      <c r="C29" s="109"/>
      <c r="D29" s="102"/>
      <c r="E29" s="223">
        <v>209980</v>
      </c>
      <c r="F29" s="103"/>
      <c r="G29" s="103"/>
    </row>
    <row r="30" spans="1:7" ht="12.75">
      <c r="A30" s="105"/>
      <c r="B30" s="110">
        <v>3168327775</v>
      </c>
      <c r="C30" s="109"/>
      <c r="D30" s="102"/>
      <c r="E30" s="223">
        <v>209980</v>
      </c>
      <c r="F30" s="103"/>
      <c r="G30" s="103"/>
    </row>
    <row r="31" spans="1:7" ht="12.75">
      <c r="A31" s="105"/>
      <c r="B31" s="110">
        <v>3169772103</v>
      </c>
      <c r="C31" s="109"/>
      <c r="D31" s="102"/>
      <c r="E31" s="223">
        <v>209980</v>
      </c>
      <c r="F31" s="103"/>
      <c r="G31" s="103"/>
    </row>
    <row r="32" spans="1:7" ht="12.75">
      <c r="A32" s="105"/>
      <c r="B32" s="110">
        <v>3175160553</v>
      </c>
      <c r="C32" s="109"/>
      <c r="D32" s="102"/>
      <c r="E32" s="223">
        <v>209980</v>
      </c>
      <c r="F32" s="103"/>
      <c r="G32" s="103"/>
    </row>
    <row r="33" spans="1:7" ht="12.75">
      <c r="A33" s="105"/>
      <c r="B33" s="110">
        <v>3184512962</v>
      </c>
      <c r="C33" s="109"/>
      <c r="D33" s="102"/>
      <c r="E33" s="223">
        <v>168823</v>
      </c>
      <c r="F33" s="103"/>
      <c r="G33" s="103"/>
    </row>
    <row r="34" spans="1:7" ht="12.75">
      <c r="A34" s="105"/>
      <c r="B34" s="110">
        <v>3204913958</v>
      </c>
      <c r="C34" s="109"/>
      <c r="D34" s="102"/>
      <c r="E34" s="223">
        <v>211980</v>
      </c>
      <c r="F34" s="103"/>
      <c r="G34" s="103"/>
    </row>
    <row r="35" spans="1:7" ht="12.75">
      <c r="A35" s="105"/>
      <c r="B35" s="110">
        <v>3153492560</v>
      </c>
      <c r="C35" s="109"/>
      <c r="D35" s="213">
        <v>319912</v>
      </c>
      <c r="E35" s="223">
        <v>104990</v>
      </c>
      <c r="F35" s="103"/>
      <c r="G35" s="103"/>
    </row>
    <row r="36" spans="1:7" ht="12.75">
      <c r="A36" s="105"/>
      <c r="B36" s="110">
        <v>3154409077</v>
      </c>
      <c r="C36" s="109"/>
      <c r="D36" s="213">
        <v>319912</v>
      </c>
      <c r="E36" s="223">
        <v>104990</v>
      </c>
      <c r="F36" s="103"/>
      <c r="G36" s="103"/>
    </row>
    <row r="37" spans="1:7" ht="12.75">
      <c r="A37" s="105"/>
      <c r="B37" s="110">
        <v>3165240751</v>
      </c>
      <c r="C37" s="109"/>
      <c r="D37" s="213">
        <v>319912</v>
      </c>
      <c r="E37" s="223">
        <v>104990</v>
      </c>
      <c r="F37" s="103"/>
      <c r="G37" s="103"/>
    </row>
    <row r="38" spans="1:7" ht="12.75">
      <c r="A38" s="105"/>
      <c r="B38" s="110">
        <v>3165263094</v>
      </c>
      <c r="C38" s="109"/>
      <c r="D38" s="213">
        <v>319912</v>
      </c>
      <c r="E38" s="223">
        <v>104990</v>
      </c>
      <c r="F38" s="103"/>
      <c r="G38" s="103"/>
    </row>
    <row r="39" spans="1:7" ht="12.75">
      <c r="A39" s="105"/>
      <c r="B39" s="110">
        <v>3165284379</v>
      </c>
      <c r="C39" s="109"/>
      <c r="D39" s="213">
        <v>319912</v>
      </c>
      <c r="E39" s="223">
        <v>104990</v>
      </c>
      <c r="F39" s="103"/>
      <c r="G39" s="103"/>
    </row>
    <row r="40" spans="1:7" ht="12.75">
      <c r="A40" s="105"/>
      <c r="B40" s="110">
        <v>3168327775</v>
      </c>
      <c r="C40" s="109"/>
      <c r="D40" s="213">
        <v>319912</v>
      </c>
      <c r="E40" s="223">
        <v>104990</v>
      </c>
      <c r="F40" s="103"/>
      <c r="G40" s="103"/>
    </row>
    <row r="41" spans="1:7" ht="12.75">
      <c r="A41" s="105"/>
      <c r="B41" s="110">
        <v>3168772103</v>
      </c>
      <c r="C41" s="109"/>
      <c r="D41" s="213">
        <v>319912</v>
      </c>
      <c r="E41" s="223">
        <v>104990</v>
      </c>
      <c r="F41" s="103"/>
      <c r="G41" s="103"/>
    </row>
    <row r="42" spans="1:7" ht="12.75">
      <c r="A42" s="105"/>
      <c r="B42" s="110">
        <v>3175160553</v>
      </c>
      <c r="C42" s="109"/>
      <c r="D42" s="213">
        <v>319912</v>
      </c>
      <c r="E42" s="223">
        <v>104990</v>
      </c>
      <c r="F42" s="103"/>
      <c r="G42" s="103"/>
    </row>
    <row r="43" spans="1:7" ht="12.75">
      <c r="A43" s="105"/>
      <c r="B43" s="110" t="s">
        <v>151</v>
      </c>
      <c r="C43" s="109"/>
      <c r="D43" s="213">
        <v>5240580</v>
      </c>
      <c r="E43" s="223"/>
      <c r="F43" s="103">
        <f>C43-E43</f>
        <v>0</v>
      </c>
      <c r="G43" s="103"/>
    </row>
    <row r="44" spans="1:7" ht="15.75">
      <c r="A44" s="116"/>
      <c r="B44" s="117" t="s">
        <v>144</v>
      </c>
      <c r="C44" s="118"/>
      <c r="D44" s="214">
        <f>(D35+D36+D37+D38+D39+D40+D41+D42+D43)</f>
        <v>7799876</v>
      </c>
      <c r="E44" s="214">
        <v>5657328</v>
      </c>
      <c r="F44" s="103">
        <f>D44-E44</f>
        <v>2142548</v>
      </c>
      <c r="G44" s="56">
        <f>_xlfn.IFERROR((D44/E44)-1,"N/A")</f>
        <v>0.3787208378230853</v>
      </c>
    </row>
    <row r="45" spans="1:7" ht="14.25">
      <c r="A45" s="100">
        <v>3</v>
      </c>
      <c r="B45" s="101" t="s">
        <v>67</v>
      </c>
      <c r="C45" s="111"/>
      <c r="D45" s="111">
        <v>0</v>
      </c>
      <c r="E45" s="111">
        <v>0</v>
      </c>
      <c r="F45" s="111">
        <v>0</v>
      </c>
      <c r="G45" s="111"/>
    </row>
    <row r="46" spans="1:7" ht="12.75">
      <c r="A46" s="112">
        <v>3.1</v>
      </c>
      <c r="B46" s="113" t="s">
        <v>124</v>
      </c>
      <c r="C46" s="114"/>
      <c r="D46" s="103">
        <v>0</v>
      </c>
      <c r="E46" s="114"/>
      <c r="F46" s="109">
        <v>0</v>
      </c>
      <c r="G46" s="109"/>
    </row>
    <row r="47" spans="1:7" ht="12.75">
      <c r="A47" s="112">
        <v>3.2</v>
      </c>
      <c r="B47" s="113" t="s">
        <v>125</v>
      </c>
      <c r="C47" s="114"/>
      <c r="D47" s="103">
        <v>0</v>
      </c>
      <c r="E47" s="114"/>
      <c r="F47" s="109">
        <v>0</v>
      </c>
      <c r="G47" s="109"/>
    </row>
    <row r="48" spans="1:7" ht="12.75">
      <c r="A48" s="112">
        <v>3.3</v>
      </c>
      <c r="B48" s="113" t="s">
        <v>126</v>
      </c>
      <c r="C48" s="114"/>
      <c r="D48" s="103">
        <v>0</v>
      </c>
      <c r="E48" s="114"/>
      <c r="F48" s="109">
        <v>0</v>
      </c>
      <c r="G48" s="109"/>
    </row>
    <row r="49" spans="1:7" ht="12.75">
      <c r="A49" s="112">
        <v>3.4</v>
      </c>
      <c r="B49" s="113" t="s">
        <v>127</v>
      </c>
      <c r="C49" s="114"/>
      <c r="D49" s="103">
        <v>0</v>
      </c>
      <c r="E49" s="114"/>
      <c r="F49" s="109">
        <v>0</v>
      </c>
      <c r="G49" s="109"/>
    </row>
    <row r="50" spans="1:7" ht="12.75">
      <c r="A50" s="112">
        <v>3.5</v>
      </c>
      <c r="B50" s="113" t="s">
        <v>128</v>
      </c>
      <c r="C50" s="114"/>
      <c r="D50" s="103">
        <v>0</v>
      </c>
      <c r="E50" s="114"/>
      <c r="F50" s="109">
        <v>0</v>
      </c>
      <c r="G50" s="109"/>
    </row>
    <row r="51" spans="1:7" ht="14.25">
      <c r="A51" s="336"/>
      <c r="B51" s="337"/>
      <c r="C51" s="337"/>
      <c r="D51" s="337"/>
      <c r="E51" s="337"/>
      <c r="F51" s="337"/>
      <c r="G51" s="92"/>
    </row>
    <row r="52" spans="1:7" ht="14.25">
      <c r="A52" s="336"/>
      <c r="B52" s="337"/>
      <c r="C52" s="337"/>
      <c r="D52" s="337"/>
      <c r="E52" s="337"/>
      <c r="F52" s="337"/>
      <c r="G52" s="92"/>
    </row>
  </sheetData>
  <sheetProtection/>
  <mergeCells count="10">
    <mergeCell ref="A51:F52"/>
    <mergeCell ref="G4:G5"/>
    <mergeCell ref="A1:A2"/>
    <mergeCell ref="B1:F1"/>
    <mergeCell ref="B2:F2"/>
    <mergeCell ref="B3:F3"/>
    <mergeCell ref="C4:C5"/>
    <mergeCell ref="D4:D5"/>
    <mergeCell ref="E4:E5"/>
    <mergeCell ref="F4:F5"/>
  </mergeCell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Jusbleidy Mildrey Vargas Rojas</cp:lastModifiedBy>
  <cp:lastPrinted>2012-04-20T19:35:10Z</cp:lastPrinted>
  <dcterms:created xsi:type="dcterms:W3CDTF">2008-02-06T16:40:32Z</dcterms:created>
  <dcterms:modified xsi:type="dcterms:W3CDTF">2021-10-27T19:42:17Z</dcterms:modified>
  <cp:category/>
  <cp:version/>
  <cp:contentType/>
  <cp:contentStatus/>
</cp:coreProperties>
</file>