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18" activeTab="0"/>
  </bookViews>
  <sheets>
    <sheet name="INFORME" sheetId="1" r:id="rId1"/>
    <sheet name="CONSOLIDADO GENERAL " sheetId="2" r:id="rId2"/>
    <sheet name="TERCER TRIMESTRE2021 " sheetId="3" r:id="rId3"/>
    <sheet name="GASTOS DE PERSONAL" sheetId="4" r:id="rId4"/>
    <sheet name="ADQUISICION DE BIENES Y SERVICI" sheetId="5" r:id="rId5"/>
    <sheet name="GASTOS POR TRIBUTOS, TASAS, CON" sheetId="6" r:id="rId6"/>
    <sheet name="GASTOS DE PEAJE" sheetId="7" r:id="rId7"/>
    <sheet name="GASTOS TELEFONIA " sheetId="8" r:id="rId8"/>
  </sheets>
  <externalReferences>
    <externalReference r:id="rId11"/>
    <externalReference r:id="rId12"/>
    <externalReference r:id="rId13"/>
    <externalReference r:id="rId14"/>
  </externalReferences>
  <definedNames>
    <definedName name="_xlfn.IFERROR" hidden="1">#NAME?</definedName>
    <definedName name="_xlnm.Print_Area" localSheetId="0">'INFORME'!$A$1:$H$25</definedName>
  </definedNames>
  <calcPr fullCalcOnLoad="1"/>
</workbook>
</file>

<file path=xl/sharedStrings.xml><?xml version="1.0" encoding="utf-8"?>
<sst xmlns="http://schemas.openxmlformats.org/spreadsheetml/2006/main" count="367" uniqueCount="193">
  <si>
    <t>JEFE DE CONTROL INTERNO</t>
  </si>
  <si>
    <t>REPRESENTANTE LEGAL</t>
  </si>
  <si>
    <t>ASIGNACIÓN Y USO DE LOS VEHÍCULOS OFICIALES</t>
  </si>
  <si>
    <t>FORMATO DE INFORME SOBRE MEDIDAS DE AUSTERIDAD</t>
  </si>
  <si>
    <t xml:space="preserve">PERIODO: </t>
  </si>
  <si>
    <t>JUSBLEIDY VARGAS ROJAS</t>
  </si>
  <si>
    <t>GASTOS DE PERSONAL</t>
  </si>
  <si>
    <t>ASIGNACIÓN Y USO DE TELEFONOS CELULARES</t>
  </si>
  <si>
    <t>CORPORACION SOCIAL  DE CUNDINAMARCA
VIGILANCIA SOBRE LA AUSTERIDAD EN EL GASTO PÚBLICO</t>
  </si>
  <si>
    <t>ITEM</t>
  </si>
  <si>
    <t>DESCRIPCIÓN Y DETALLE</t>
  </si>
  <si>
    <t>VARIACIÓN
$</t>
  </si>
  <si>
    <t>VARIACIÓN
%</t>
  </si>
  <si>
    <t xml:space="preserve">GASTOS DE FUNCIONAMIENTO </t>
  </si>
  <si>
    <t xml:space="preserve"> </t>
  </si>
  <si>
    <t>CORPORACION SOCIAL DE CUNDINAMARCA
VIGILANCIA SOBRE LA AUSTERIDAD EN EL GASTO PÚBLICO</t>
  </si>
  <si>
    <t>CODIGO:</t>
  </si>
  <si>
    <t>SALDO</t>
  </si>
  <si>
    <t>IMPRESOS Y PUBLICACIONES</t>
  </si>
  <si>
    <t xml:space="preserve">SUBGERENTE ADMINISTRATIVO Y FINANCIERO </t>
  </si>
  <si>
    <t>TELEFONOS FIJOS</t>
  </si>
  <si>
    <t>TELEFONOS CELULARES</t>
  </si>
  <si>
    <t>Publicaciones - Avisos de Prensa</t>
  </si>
  <si>
    <t>Duplicados y/o fotocopias</t>
  </si>
  <si>
    <t>Material Indirecto Procesos Litograficos</t>
  </si>
  <si>
    <t xml:space="preserve">Avisos  Publicitarios  </t>
  </si>
  <si>
    <t>Otros gastos de publicidad</t>
  </si>
  <si>
    <r>
      <t xml:space="preserve">NOTA: LAS CELDAS COLOR </t>
    </r>
    <r>
      <rPr>
        <b/>
        <sz val="8"/>
        <color indexed="51"/>
        <rFont val="Tahoma"/>
        <family val="2"/>
      </rPr>
      <t>NARANJA</t>
    </r>
    <r>
      <rPr>
        <b/>
        <sz val="8"/>
        <rFont val="Tahoma"/>
        <family val="2"/>
      </rPr>
      <t xml:space="preserve"> NO DEBEN SER MODIFICADAS, SOLO REGISTRAR INFORMACIÓN EN LOS ESPACIOS EN BLANCO.</t>
    </r>
  </si>
  <si>
    <t>ADRIANA CAROLINA SERRANO TRUJILLO</t>
  </si>
  <si>
    <t>JAVIER RICARDO CASTRO DUQUE</t>
  </si>
  <si>
    <t xml:space="preserve">TOTAL </t>
  </si>
  <si>
    <t>SEDE 39</t>
  </si>
  <si>
    <t>GOBERNACION</t>
  </si>
  <si>
    <t xml:space="preserve">*La subgerencia Administrativa y Financiera, lleva un control del consumo de los combustible de cada uno de los vehículos que hacen parte del parque automotor de la entidad. Se encuentra en la Hoja de vida de los vehiculos y con un cuadro de control excell </t>
  </si>
  <si>
    <t>VERSIÓN: 0</t>
  </si>
  <si>
    <t>REPRESENTANTE LEGAL DE LA ENTIDAD</t>
  </si>
  <si>
    <t xml:space="preserve">ADQUISICION DE 11 LINEAS </t>
  </si>
  <si>
    <t>SUBGERENCIA ADMINISTRATIVA Y FINANCIERA</t>
  </si>
  <si>
    <t>Los datos registrados se toman de las ejecuciones presupuestales y de acuerdo la clasificación del presupuesto.</t>
  </si>
  <si>
    <t>CORPORACIÓN SOCIAL DE CUNDINAMARCA 
VIGILANCIA SOBRE LA AUSTERIDAD EN EL GASTO PÚBLICO</t>
  </si>
  <si>
    <t>CDP No. 00044</t>
  </si>
  <si>
    <t>GASTOS DE PEAJE 2020</t>
  </si>
  <si>
    <t>30/01/2021.</t>
  </si>
  <si>
    <t>FECHA DE LA CUENTA DE COBRO</t>
  </si>
  <si>
    <t>NOMBRE CONDUCTOR A QUIEN SE CANCELA PEAJES</t>
  </si>
  <si>
    <t>N° ORDEN DE PAGO</t>
  </si>
  <si>
    <t>FECHA ORDEN DE PAGO</t>
  </si>
  <si>
    <t xml:space="preserve">VALOR CDP INICIAL </t>
  </si>
  <si>
    <t>VALOR</t>
  </si>
  <si>
    <t>PRIMER TRIMESTRE</t>
  </si>
  <si>
    <t>ALFONSO HERRERA</t>
  </si>
  <si>
    <t>20-00015</t>
  </si>
  <si>
    <t>20-00311</t>
  </si>
  <si>
    <t>ARMANDO BALLESTEROS</t>
  </si>
  <si>
    <t>20-00312</t>
  </si>
  <si>
    <t>SEGUNDO TRIMESTRE</t>
  </si>
  <si>
    <t xml:space="preserve">TERCER TRIMESTRE </t>
  </si>
  <si>
    <t>LUIS ALFONSO HERRERA</t>
  </si>
  <si>
    <t>20-01119</t>
  </si>
  <si>
    <t>HECTOR AYALA SANCHEZ</t>
  </si>
  <si>
    <t>20-01098</t>
  </si>
  <si>
    <t xml:space="preserve">OSCAR INFANTE </t>
  </si>
  <si>
    <t>20-01214</t>
  </si>
  <si>
    <t>20-01375</t>
  </si>
  <si>
    <t>20-01415</t>
  </si>
  <si>
    <t>20-01781</t>
  </si>
  <si>
    <t>20-01782</t>
  </si>
  <si>
    <t xml:space="preserve">CUARTO TRIMESTRE </t>
  </si>
  <si>
    <t>20-02543</t>
  </si>
  <si>
    <t>JOSE ISAIAS MARTINEZ GOMEZ</t>
  </si>
  <si>
    <t>20-02462</t>
  </si>
  <si>
    <t>20-02869</t>
  </si>
  <si>
    <t>20-02936</t>
  </si>
  <si>
    <t>20-03454</t>
  </si>
  <si>
    <t>20-03455</t>
  </si>
  <si>
    <t>20-03598</t>
  </si>
  <si>
    <t>20-03634</t>
  </si>
  <si>
    <t>20-03597</t>
  </si>
  <si>
    <t>20-03689</t>
  </si>
  <si>
    <t>CDP No. 00270</t>
  </si>
  <si>
    <t>GASTOS DE PEAJE 2021</t>
  </si>
  <si>
    <t>2.1</t>
  </si>
  <si>
    <t>2.1.1</t>
  </si>
  <si>
    <t xml:space="preserve">2.1.2 </t>
  </si>
  <si>
    <t xml:space="preserve">ADQUISION DE BIENES Y SERVICIOS </t>
  </si>
  <si>
    <t xml:space="preserve">2.1.8 </t>
  </si>
  <si>
    <t xml:space="preserve">GASTOS POR TRIBUTOS, TASAS </t>
  </si>
  <si>
    <t>VALOR CANCELADO</t>
  </si>
  <si>
    <t>RUBRO</t>
  </si>
  <si>
    <t>DETALLE</t>
  </si>
  <si>
    <t>VALOR APROPIADO VIGENCIA 2021</t>
  </si>
  <si>
    <t>COMPROMETIDO</t>
  </si>
  <si>
    <t>SUELDO PERSONAL DE NÒMINA</t>
  </si>
  <si>
    <t>INDEMNIZACION DE VACACIONES</t>
  </si>
  <si>
    <t>HORASEXTRAS Y DIAS FESTIVOS</t>
  </si>
  <si>
    <t>VACACIONES</t>
  </si>
  <si>
    <t>PRIMA TECNICA</t>
  </si>
  <si>
    <t>SOBRESUELDO 20%</t>
  </si>
  <si>
    <t>BONIFICACION POR RECREACION</t>
  </si>
  <si>
    <t>BONIFICACION POR SERVICIOS PRESTADOS</t>
  </si>
  <si>
    <t>PRIMA SEMESTRAL DE SERVICIO</t>
  </si>
  <si>
    <t>2.1.1. GASTOS DE PERSONAL</t>
  </si>
  <si>
    <t>PRIMA DE VACACIONES</t>
  </si>
  <si>
    <t>PRIMA DE NAVIDAD</t>
  </si>
  <si>
    <t>CESANTIAS E INTERESES -FONDOS PRIVADOS</t>
  </si>
  <si>
    <t>APORTE PREVISION SOCIAL-SERVICIO MEDICO</t>
  </si>
  <si>
    <t>APORTE PREVISION SOCIAL - RIESGOS</t>
  </si>
  <si>
    <t>APORTE PREVISION SOCIAL- PENSIONES</t>
  </si>
  <si>
    <t>SERVICIO NACIONAL DE APRENDIZAJE SENA</t>
  </si>
  <si>
    <t>INSTITUTO COLOMBIANO DE BIENESTAR FAMILA</t>
  </si>
  <si>
    <t>APORTE A LA CAJA DE COMPENSACION FAMILI.</t>
  </si>
  <si>
    <t>FONDO DEPARTAMENTAL DE CESANTIAS</t>
  </si>
  <si>
    <t>PAGOS POR RECONOCIMIENTOS</t>
  </si>
  <si>
    <t>GASTOS PROCESOS DE SELECCION CARRERA</t>
  </si>
  <si>
    <t>2.1.2. ADQUISCION DE BIENES Y SERVICIOS</t>
  </si>
  <si>
    <t>REMUNERACION SERVICIOS TECNICOS</t>
  </si>
  <si>
    <t>COMPRA DE EQUIPOS</t>
  </si>
  <si>
    <t>MATERIALES Y SUMINISTROS</t>
  </si>
  <si>
    <t>MANTENIMIENTO</t>
  </si>
  <si>
    <t>GASTOS DE COMPUTADOR</t>
  </si>
  <si>
    <t>GASTOS E IMPREVISTOS</t>
  </si>
  <si>
    <t xml:space="preserve">SERVICIOS PUBLICOS </t>
  </si>
  <si>
    <t>VIATICOS Y GASTOS DE VIAJE</t>
  </si>
  <si>
    <t>ARRENDAMIENTOS</t>
  </si>
  <si>
    <t>COMUNICACIONES Y TRANSPORTE</t>
  </si>
  <si>
    <t>GASTOS RECUPERACION CARTERA</t>
  </si>
  <si>
    <t>ORGANIZACIÓN ARCHIVO GENENRAL Y BIBLIOTECA</t>
  </si>
  <si>
    <t>SEGUROS</t>
  </si>
  <si>
    <t>GASTOS PEAJES</t>
  </si>
  <si>
    <t>GASTSO BANCARIOS Y DE ADMON</t>
  </si>
  <si>
    <t>CAPACITACION</t>
  </si>
  <si>
    <t>GASTOS BIENESTAR SOCIAL</t>
  </si>
  <si>
    <t>2.1.8  GASTOS POR TRIBUTOS, TASAS, CONTRIBUCIONES, MULTAS, SANCIONES E INTERESES DE MORA</t>
  </si>
  <si>
    <t>IMPUESTOS</t>
  </si>
  <si>
    <t>CONTRIBUCIONES</t>
  </si>
  <si>
    <t>TOTALES</t>
  </si>
  <si>
    <r>
      <t xml:space="preserve">NOTA: LAS CELDAS COLOR </t>
    </r>
    <r>
      <rPr>
        <b/>
        <sz val="10"/>
        <color indexed="51"/>
        <rFont val="Tahoma"/>
        <family val="2"/>
      </rPr>
      <t>NARANJA</t>
    </r>
    <r>
      <rPr>
        <b/>
        <sz val="10"/>
        <rFont val="Tahoma"/>
        <family val="2"/>
      </rPr>
      <t xml:space="preserve"> Y </t>
    </r>
    <r>
      <rPr>
        <b/>
        <sz val="10"/>
        <color indexed="55"/>
        <rFont val="Tahoma"/>
        <family val="2"/>
      </rPr>
      <t>GRIS</t>
    </r>
    <r>
      <rPr>
        <b/>
        <sz val="10"/>
        <rFont val="Tahoma"/>
        <family val="2"/>
      </rPr>
      <t xml:space="preserve"> NO DEBEN SER MODIFICADAS, SOLO REGISTRAR INFORMACIÓN EN LOS ESPACIOS EN BLANCO.</t>
    </r>
  </si>
  <si>
    <t>JUSBLEIDY  VARGAS ROJAS</t>
  </si>
  <si>
    <t>CONCEPTO</t>
  </si>
  <si>
    <t>VARIACIÓN ENTRE AÑOS
$</t>
  </si>
  <si>
    <t>VARIACION ENTRE AÑOS
%</t>
  </si>
  <si>
    <t>APROPIADO</t>
  </si>
  <si>
    <t>PAGO EFECTUADO</t>
  </si>
  <si>
    <t>,</t>
  </si>
  <si>
    <t>COMPARATIVO EJECUCION DE GASTOS DE PERSONAL    SEGUNDO TRIMESTRE 2020 Y SEGUNDO  TRIMESTRE 2021</t>
  </si>
  <si>
    <r>
      <t xml:space="preserve">NOTA: LAS CELDAS COLOR </t>
    </r>
    <r>
      <rPr>
        <b/>
        <sz val="10"/>
        <color indexed="51"/>
        <rFont val="Tahoma"/>
        <family val="2"/>
      </rPr>
      <t>NARANJA</t>
    </r>
    <r>
      <rPr>
        <b/>
        <sz val="10"/>
        <rFont val="Tahoma"/>
        <family val="2"/>
      </rPr>
      <t xml:space="preserve"> NO DEBEN SER MODIFICADAS, SOLO REGISTRAR INFORMACIÓN EN LOS ESPACIOS EN BLANCO.</t>
    </r>
  </si>
  <si>
    <t xml:space="preserve">GASTOS VARIOS </t>
  </si>
  <si>
    <t>2.1.2</t>
  </si>
  <si>
    <t>FORMATO DE INFORME DE  ADQUISICION DE BIENES Y SERVICIOS</t>
  </si>
  <si>
    <t xml:space="preserve"> ADQUISICION DE BIENES Y SERVICIOS</t>
  </si>
  <si>
    <t>FORMATO DE INFORME DE  GASTOS POR TRIBUTOS, TASAS, CONTRIBUCIONES, MULTAS, SANCIONES E INTERESES DE MORA</t>
  </si>
  <si>
    <t>2.1.8</t>
  </si>
  <si>
    <t xml:space="preserve"> GASTOS POR TRIBUTOS, TASAS, CONTRIBUCIONES, MULTAS, SANCIONES E INTERESES DE MORA</t>
  </si>
  <si>
    <t>21-00520</t>
  </si>
  <si>
    <t>21-00599</t>
  </si>
  <si>
    <t>21-01403</t>
  </si>
  <si>
    <t>21-01538</t>
  </si>
  <si>
    <t>21-01558</t>
  </si>
  <si>
    <t>N/A</t>
  </si>
  <si>
    <t xml:space="preserve">FORMATO DE INFORME SOBRE GASTOS DE TELEFONIA, IMPRESOS Y PUBLICACIONES </t>
  </si>
  <si>
    <t>CÓDIGO:</t>
  </si>
  <si>
    <t>VERSION 1</t>
  </si>
  <si>
    <r>
      <t xml:space="preserve">NOTA: LAS CELDAS COLOR </t>
    </r>
    <r>
      <rPr>
        <b/>
        <sz val="10"/>
        <color indexed="51"/>
        <rFont val="Arial"/>
        <family val="2"/>
      </rPr>
      <t>NARANJA</t>
    </r>
    <r>
      <rPr>
        <sz val="10"/>
        <rFont val="Arial"/>
        <family val="2"/>
      </rPr>
      <t xml:space="preserve"> NO DEBEN SER MODIFICADAS, SOLO REGISTRAR INFORMACIÓN EN LOS ESPACIOS EN BLANCO.</t>
    </r>
  </si>
  <si>
    <t xml:space="preserve">SUBGERENTE ADMINITRATIVO Y FINANCIERO </t>
  </si>
  <si>
    <t>PERIODO:</t>
  </si>
  <si>
    <t>PRESUPUESTO ASIGNADO</t>
  </si>
  <si>
    <t>VALOR ACUMULADO EJECUTADO</t>
  </si>
  <si>
    <t>% DE EJECUCION</t>
  </si>
  <si>
    <t xml:space="preserve">Fijos + Celular </t>
  </si>
  <si>
    <t>%DE VARIACIÓN VALOR EJECUTADO RESPECTO AL TRIMESTRE
ANTERIOR</t>
  </si>
  <si>
    <t xml:space="preserve">Es necesario que la CSC cuente con mantenimiento preventivo de los vehiculos con el  fin de disminuir riesgo de mantenimiento correctivo y estar preparada ante cualquier eventualidad. Para este rubro no se pago valor alguno en el segundo trimestre 2021 y 2020.
</t>
  </si>
  <si>
    <t>GASTOS BANCARIOS Y DE ADMON</t>
  </si>
  <si>
    <t>TERCER TRIMESTRE 2021</t>
  </si>
  <si>
    <t xml:space="preserve">En el tercer trimestre de 2021 se pago por servicio celular $5.951.979. En el tercer trimestre de 2020 se cancelo $7.028.231 presentando una disminucion   del 18% por este concepto. Es importante indicar que el pago por servicio de telefonia fija se redujo en este periodo analizado (segundo trimestre de 2021)  en un 33% respecto al segundo periodo de 2020.
</t>
  </si>
  <si>
    <t>TERCER TRIMESTRE DE 2021</t>
  </si>
  <si>
    <t>TERCER TRIMESTRE DE 2020</t>
  </si>
  <si>
    <t>COMPARATIVO DE EJECUCION  DE GASTOS PERIODOS  SEGUNDO TRIMESTRE 2020 Y TERCER  TRIMESTRE DE 2021</t>
  </si>
  <si>
    <t>VALOR 3ER TRIMEST</t>
  </si>
  <si>
    <t xml:space="preserve"> 3ER TRIMESTRE</t>
  </si>
  <si>
    <t>SUBTOTAL GASTOS DE PERSONAL</t>
  </si>
  <si>
    <t>SUBTOTAL ADQUISICION DE SERVICIOS</t>
  </si>
  <si>
    <t>SUBTOTAL GASTOS POR TRIBUTOS Y OTROS</t>
  </si>
  <si>
    <t>TERCER TRIMESTRE 2020</t>
  </si>
  <si>
    <t>TERCER  TRIMESTRE 2020</t>
  </si>
  <si>
    <t>VALOR TERCER TRIMESTRE EJECUTADO 2021</t>
  </si>
  <si>
    <t>VALOR TERCER TRIMESTRE EJECUTADO 2020</t>
  </si>
  <si>
    <t xml:space="preserve">No se ha pagado el  MES DE SEPTIEMBRE </t>
  </si>
  <si>
    <r>
      <t xml:space="preserve">La entidad presenta en el tercer trimestre del año 2021 </t>
    </r>
    <r>
      <rPr>
        <b/>
        <sz val="11"/>
        <rFont val="Tahoma"/>
        <family val="2"/>
      </rPr>
      <t>pagos por gastos de funcionamiento de $1.770.885.296</t>
    </r>
    <r>
      <rPr>
        <sz val="11"/>
        <rFont val="Tahoma"/>
        <family val="2"/>
      </rPr>
      <t xml:space="preserve"> , con un aumento de 3,64 % con respecto al mismo periodo del año 2020 debido en gran medida al pago de impuestos y contribuciones en el tercer periodo 2021.
</t>
    </r>
  </si>
  <si>
    <r>
      <t xml:space="preserve">Para el tercer trimestre de 2021 la CSC, </t>
    </r>
    <r>
      <rPr>
        <b/>
        <sz val="11"/>
        <rFont val="Tahoma"/>
        <family val="2"/>
      </rPr>
      <t>pago por gastos de personal $1.180.919.851</t>
    </r>
    <r>
      <rPr>
        <sz val="11"/>
        <rFont val="Tahoma"/>
        <family val="2"/>
      </rPr>
      <t xml:space="preserve">  disminuyendo en un 5,78% con respecto al tercer trimestre del año 2020. Es pertinente indicar que para la actual vigencia 2021 se reclasifico la cuenta "Remuneracion por servicios publicos" ( de Gastos de Personal paso a adquisiones de bienes y servicios).</t>
    </r>
  </si>
  <si>
    <t xml:space="preserve">GASTOS POR TRIBUTOS, TASAS, CONTRIBUCIONES </t>
  </si>
  <si>
    <t xml:space="preserve">Con el objeto de dar cumplimiento a lo establecido en la Circular No.02 del 29 de marzo de 2004, el artículo 22 del Decreto 1737 de 1998 y Decretos 0026 de 1998, 2209 de 1998, 959 de 1999, los  Decretos Departamentales No 130 y 294 de 2016 que contemplan normas de austeridad en el gasto público y el Decreto 57 de 2020 por el cual se liquida el presupuesto general del Departamento para la vigencia 2021, se presenta el informe correspondiente al tercer trimestre de 2021, relacionado con el comportamiento de los gastos referentes a los rubros de gastos de personal, adquisicion de bienes y servicios y de los gastos por tributos, tasas y contribuciones.
La comparación del presente informe, se hace teniendo como punto de referencia los gastos efectuados durante el tercer  trimestre de 2021 y 2020, por los mismos conceptos. Se mantiene el  compromiso de evaluación y reformulación del Plan de adquisiciones,  con el fin de reorganizar la planeación presupuestal y su ejecucion activa y pasiva con el fin de optimizar recursos.                                                                                                                                                                                     Los datos registrados se toman de las ejecuciones presupuestales y de acuerdo a la clasificación del presupuesto Resolucion 1355 de 2020 Por la cual se modifica la Resolución No. 3832 del 18 de octubre de 2019, mediante la cual se expide el Catálogo de Clasificación Presupuestal para Entidades Territoriales y sus Descentralizadas - CCPET en las que se reclasifican algunas cuentas, situacion que no afecta el reporte ni su analisis.        </t>
  </si>
  <si>
    <r>
      <t xml:space="preserve">La entidad presenta en el tercer trimestre del año 2021 </t>
    </r>
    <r>
      <rPr>
        <b/>
        <sz val="11"/>
        <rFont val="Tahoma"/>
        <family val="2"/>
      </rPr>
      <t>pagos por adquision de bienes y servicios por valor de $555.867.715</t>
    </r>
    <r>
      <rPr>
        <sz val="11"/>
        <rFont val="Tahoma"/>
        <family val="2"/>
      </rPr>
      <t xml:space="preserve"> , con un aumento del 22,31 % con respecto al mismo periodo del año 2020. 
</t>
    </r>
    <r>
      <rPr>
        <b/>
        <sz val="11"/>
        <rFont val="Tahoma"/>
        <family val="2"/>
      </rPr>
      <t xml:space="preserve">"REMUNERACION SERVICIOS TECNICOS" </t>
    </r>
    <r>
      <rPr>
        <sz val="11"/>
        <rFont val="Tahoma"/>
        <family val="2"/>
      </rPr>
      <t xml:space="preserve">se pago  $141.182.675 en el tercer trimestre 2021 presentado un aumento del 11,38% respecto al mismo periodo 2020, en el cual se pago $126.759.725. </t>
    </r>
    <r>
      <rPr>
        <b/>
        <sz val="11"/>
        <rFont val="Tahoma"/>
        <family val="2"/>
      </rPr>
      <t xml:space="preserve">                                                                                                                                                                                                           "COMPRA DE EQUIPOS" </t>
    </r>
    <r>
      <rPr>
        <sz val="11"/>
        <rFont val="Tahoma"/>
        <family val="2"/>
      </rPr>
      <t xml:space="preserve">Se apropio $620.000.000 en el tercer trimestre de 2021. No se comprometio la partida en este trimestre informado, se aclara que esto obedece a que se tiene previsto comprometer estos recursos para el siguiente trimestre de la presente vigencia  
</t>
    </r>
    <r>
      <rPr>
        <b/>
        <sz val="11"/>
        <rFont val="Tahoma"/>
        <family val="2"/>
      </rPr>
      <t xml:space="preserve">"MATERIALES Y SUMINISTROS" </t>
    </r>
    <r>
      <rPr>
        <sz val="11"/>
        <rFont val="Tahoma"/>
        <family val="2"/>
      </rPr>
      <t xml:space="preserve">para el  tercer  trimestre del año 2021 se efectuaron pagos por $5.625.087  y en el tercer trimestre del año 2020 se pago $13.493.402 con una disminucion del 58,31% respecto a este concepto.                                                                                                        </t>
    </r>
    <r>
      <rPr>
        <b/>
        <sz val="11"/>
        <rFont val="Tahoma"/>
        <family val="2"/>
      </rPr>
      <t xml:space="preserve">"MANTENIMIENTO" </t>
    </r>
    <r>
      <rPr>
        <sz val="11"/>
        <rFont val="Tahoma"/>
        <family val="2"/>
      </rPr>
      <t xml:space="preserve"> En el tercer trimestre de 2021 se pago $79.260.236  aumentando en 226,20% respecto al tercer trimestre de la vigencia 2020.                                </t>
    </r>
    <r>
      <rPr>
        <b/>
        <sz val="11"/>
        <rFont val="Tahoma"/>
        <family val="2"/>
      </rPr>
      <t xml:space="preserve">"GASTOS DE COMPUTADOR:  </t>
    </r>
    <r>
      <rPr>
        <sz val="11"/>
        <rFont val="Tahoma"/>
        <family val="2"/>
      </rPr>
      <t xml:space="preserve">En el tercer trimestre de 2021 se pago $50.442.763  aumentando en 196,27% respecto al tercer trimestre de la vigencia 2020. 
</t>
    </r>
    <r>
      <rPr>
        <b/>
        <sz val="11"/>
        <rFont val="Tahoma"/>
        <family val="2"/>
      </rPr>
      <t xml:space="preserve">"SERVICIOS PUBLICOS" </t>
    </r>
    <r>
      <rPr>
        <sz val="11"/>
        <rFont val="Tahoma"/>
        <family val="2"/>
      </rPr>
      <t xml:space="preserve">En el tercer trimestre del año 2021 se efectuaron pagos por servicios publicos por valor de $32.195.248 comparado con el  tercer trimestre 2020 que fueron de $39.906.300, con una disminucion del 19,32% respecto al tercer periodo 2020. Es importante indicar que para el pago de servicio de telefonia de la Gobernacion en este periodo no se reporta en pago del mes de septiembre de 2021 por cuanto no se ha efectuado.                                                                         </t>
    </r>
    <r>
      <rPr>
        <b/>
        <sz val="11"/>
        <rFont val="Tahoma"/>
        <family val="2"/>
      </rPr>
      <t xml:space="preserve">"VIATICOS Y GASTOS DE VIAJE" </t>
    </r>
    <r>
      <rPr>
        <sz val="11"/>
        <rFont val="Tahoma"/>
        <family val="2"/>
      </rPr>
      <t xml:space="preserve">En el tercer trimestre del año 2021 se pago $4.516.028 por este concepto. En el tercer trimestre 2020 se pago $3.822.749  aumentando en 18,14% respecto al tercer trimestre de la vigencia 2020."                                                                                                     </t>
    </r>
    <r>
      <rPr>
        <b/>
        <sz val="11"/>
        <rFont val="Tahoma"/>
        <family val="2"/>
      </rPr>
      <t xml:space="preserve">"ARRENDAMIENTOS"       </t>
    </r>
    <r>
      <rPr>
        <sz val="11"/>
        <rFont val="Tahoma"/>
        <family val="2"/>
      </rPr>
      <t>En el tercer trimestre del año 2021 se pago $144.260.778  por este concepto. En el tercer trimestre 2020 se pago $141.665.840 aumentando en 1,83% respecto al tercer trimestre de la vigencia 2020</t>
    </r>
    <r>
      <rPr>
        <b/>
        <sz val="11"/>
        <rFont val="Tahoma"/>
        <family val="2"/>
      </rPr>
      <t xml:space="preserve">.                                                                                                                                               "GASTOS DE RECUPERACION DE CARTERA "   </t>
    </r>
    <r>
      <rPr>
        <sz val="11"/>
        <rFont val="Tahoma"/>
        <family val="2"/>
      </rPr>
      <t xml:space="preserve">En el tercer trimestre del año 2021 se pago $50.094.000  por este concepto. En el tercer trimestre 2020 se pago $19.727.880 aumentando en 153,92% respecto al tercer trimestre de la vigencia 2020.                                                                                                  </t>
    </r>
    <r>
      <rPr>
        <b/>
        <sz val="11"/>
        <rFont val="Tahoma"/>
        <family val="2"/>
      </rPr>
      <t xml:space="preserve">"ORGANIZACIÓN ARCHIVO GENERAL Y BIBLIOTECA" </t>
    </r>
    <r>
      <rPr>
        <sz val="11"/>
        <rFont val="Tahoma"/>
        <family val="2"/>
      </rPr>
      <t xml:space="preserve"> En el tercer trimestre del año 2021 se pago $46.800.000  por este concepto. En el tercer trimestre 2020 se pago $9.300.000  aumentando en 403,23% respecto al tercer trimestre de la vigencia 2020. Al revisar las posibles situaciones que pudieron ocasionar el aumento en este concepto, se pudo verificar que al parecer obedece a que la Entidad tubo que suscribir relación contractual, con el objeto de que ésta cumpliera con el propósito de llevar a cabo la organización, actualización y ajuste, de los diferentes instrumentos archivísticos que componen el procedimiento de gestión documental de la corporación, esto en cumplimiento de la exigencia normativa que para el efecto está establecida para sector público. Igualmente es una acción correctiva que se debía adelantar como resultado de las auditorias internas de gestión efectuadas por la Oficina de control interno de la organización.                                                                                                     "</t>
    </r>
    <r>
      <rPr>
        <b/>
        <sz val="11"/>
        <rFont val="Tahoma"/>
        <family val="2"/>
      </rPr>
      <t xml:space="preserve">SEGUROS".  </t>
    </r>
    <r>
      <rPr>
        <sz val="11"/>
        <rFont val="Tahoma"/>
        <family val="2"/>
      </rPr>
      <t xml:space="preserve">En el tercer trimestre del año 2021 no hubo pago  por este concepto. En el tercer trimestre 2020 se pago $57.357.619
</t>
    </r>
    <r>
      <rPr>
        <b/>
        <sz val="11"/>
        <rFont val="Tahoma"/>
        <family val="2"/>
      </rPr>
      <t>"IMPRESOS Y PUBLICACIONES"</t>
    </r>
    <r>
      <rPr>
        <sz val="11"/>
        <rFont val="Tahoma"/>
        <family val="2"/>
      </rPr>
      <t xml:space="preserve"> Para el tercer trimestre de los años 2020 y 2021 no se generaron transacciones con este rubro.                                          </t>
    </r>
    <r>
      <rPr>
        <b/>
        <sz val="11"/>
        <rFont val="Tahoma"/>
        <family val="2"/>
      </rPr>
      <t>"GASTOS DE PEAJES",</t>
    </r>
    <r>
      <rPr>
        <sz val="11"/>
        <rFont val="Tahoma"/>
        <family val="2"/>
      </rPr>
      <t xml:space="preserve"> Para el tercer trimestre de 2021 se pago por este concepto $1.490.900. Para el tercer trimestre del año 2020 se pago por este concepto $1.073.000 con un aumento del 38,95% para el periodo 2021. comisiones 
</t>
    </r>
    <r>
      <rPr>
        <b/>
        <sz val="11"/>
        <rFont val="Tahoma"/>
        <family val="2"/>
      </rPr>
      <t>"GASTOS BANCARIOS Y DE ADMINISTRACION FINANCIERA</t>
    </r>
    <r>
      <rPr>
        <sz val="11"/>
        <rFont val="Tahoma"/>
        <family val="2"/>
      </rPr>
      <t>" Para el tercer  trimestre de 2021  no se genero transaccion con este rubro. En el tercer trimestre de la vigencia 2020 se pago $1</t>
    </r>
    <r>
      <rPr>
        <b/>
        <sz val="11"/>
        <rFont val="Tahoma"/>
        <family val="2"/>
      </rPr>
      <t xml:space="preserve">
"GASTOS- BIENESTAR SOCIAL"</t>
    </r>
    <r>
      <rPr>
        <sz val="11"/>
        <rFont val="Tahoma"/>
        <family val="2"/>
      </rPr>
      <t xml:space="preserve"> Por este rubro en la vigencia 2020 y la vigencia 2021 no existieron gastos en el tercer trimestre. Pero ya se vienen adelantando los estudios previos para comprometer y ejecutar la totalidad de los rercursos apropiados en este rubro para la presente vigencia 2021.   
"</t>
    </r>
    <r>
      <rPr>
        <b/>
        <sz val="11"/>
        <rFont val="Tahoma"/>
        <family val="2"/>
      </rPr>
      <t>CAPACITACION"</t>
    </r>
    <r>
      <rPr>
        <sz val="11"/>
        <rFont val="Tahoma"/>
        <family val="2"/>
      </rPr>
      <t xml:space="preserve"> para el tercer trimestre de los años 2020 y 2021  no se generaron transacciones con este rubroalgunas de las capacitaciones fueron gestionadas de manera gratuita. Pero al igual que en el rubro anterior ya se vienen adelantando los estudios previos para comprometer y ejecutar la totalidad de los rercursos apropiados en este rubro para la presente vigencia 2021. 
</t>
    </r>
  </si>
  <si>
    <r>
      <t xml:space="preserve">La entidad presenta en el tercer trimestre del año 2021 </t>
    </r>
    <r>
      <rPr>
        <b/>
        <sz val="11"/>
        <rFont val="Tahoma"/>
        <family val="2"/>
      </rPr>
      <t xml:space="preserve">pagos por  impuestos y contribuciones por valor de $34.097.730.  </t>
    </r>
    <r>
      <rPr>
        <sz val="11"/>
        <rFont val="Tahoma"/>
        <family val="2"/>
      </rPr>
      <t xml:space="preserve">En el tercer trimestre del año 2020 pago 823.376. 
</t>
    </r>
  </si>
</sst>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0.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Red]#,##0"/>
    <numFmt numFmtId="216" formatCode="#,##0.0"/>
    <numFmt numFmtId="217" formatCode="_ &quot;$&quot;\ * #,##0_ ;_ &quot;$&quot;\ * \-#,##0_ ;_ &quot;$&quot;\ * &quot;-&quot;??_ ;_ @_ "/>
    <numFmt numFmtId="218" formatCode="0.0%"/>
    <numFmt numFmtId="219" formatCode="[$-240A]dddd\,\ dd&quot; de &quot;mmmm&quot; de &quot;yyyy"/>
    <numFmt numFmtId="220" formatCode="[$-240A]hh:mm:ss\ AM/PM"/>
    <numFmt numFmtId="221" formatCode="_ * #,##0_ ;_ * \-#,##0_ ;_ * &quot;-&quot;??_ ;_ @_ "/>
    <numFmt numFmtId="222" formatCode="#,##0.000"/>
  </numFmts>
  <fonts count="77">
    <font>
      <sz val="10"/>
      <name val="Arial"/>
      <family val="0"/>
    </font>
    <font>
      <sz val="8"/>
      <name val="Arial"/>
      <family val="2"/>
    </font>
    <font>
      <b/>
      <sz val="9"/>
      <name val="Arial"/>
      <family val="2"/>
    </font>
    <font>
      <b/>
      <sz val="8"/>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b/>
      <sz val="8"/>
      <name val="Tahoma"/>
      <family val="2"/>
    </font>
    <font>
      <b/>
      <sz val="8"/>
      <color indexed="51"/>
      <name val="Tahoma"/>
      <family val="2"/>
    </font>
    <font>
      <sz val="9"/>
      <name val="Arial"/>
      <family val="2"/>
    </font>
    <font>
      <b/>
      <sz val="10"/>
      <color indexed="51"/>
      <name val="Tahoma"/>
      <family val="2"/>
    </font>
    <font>
      <b/>
      <sz val="10"/>
      <color indexed="55"/>
      <name val="Tahoma"/>
      <family val="2"/>
    </font>
    <font>
      <sz val="9"/>
      <name val="Tahoma"/>
      <family val="2"/>
    </font>
    <font>
      <b/>
      <sz val="10"/>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2"/>
      <color indexed="8"/>
      <name val="Calibri"/>
      <family val="2"/>
    </font>
    <font>
      <b/>
      <sz val="10"/>
      <color indexed="8"/>
      <name val="Tahoma"/>
      <family val="2"/>
    </font>
    <font>
      <b/>
      <sz val="10"/>
      <color indexed="10"/>
      <name val="Tahoma"/>
      <family val="2"/>
    </font>
    <font>
      <sz val="9"/>
      <color indexed="8"/>
      <name val="Arial"/>
      <family val="2"/>
    </font>
    <font>
      <b/>
      <sz val="9"/>
      <color indexed="10"/>
      <name val="Tahoma"/>
      <family val="2"/>
    </font>
    <font>
      <b/>
      <sz val="11"/>
      <color indexed="10"/>
      <name val="Tahoma"/>
      <family val="2"/>
    </font>
    <font>
      <b/>
      <i/>
      <sz val="11"/>
      <color indexed="10"/>
      <name val="Tahoma"/>
      <family val="2"/>
    </font>
    <font>
      <b/>
      <sz val="22"/>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2"/>
      <color theme="1"/>
      <name val="Calibri"/>
      <family val="2"/>
    </font>
    <font>
      <b/>
      <sz val="10"/>
      <color rgb="FF000000"/>
      <name val="Tahoma"/>
      <family val="2"/>
    </font>
    <font>
      <b/>
      <sz val="10"/>
      <color rgb="FFFF0000"/>
      <name val="Tahoma"/>
      <family val="2"/>
    </font>
    <font>
      <sz val="9"/>
      <color rgb="FF000000"/>
      <name val="Arial"/>
      <family val="2"/>
    </font>
    <font>
      <b/>
      <sz val="9"/>
      <color rgb="FFFF0000"/>
      <name val="Tahoma"/>
      <family val="2"/>
    </font>
    <font>
      <b/>
      <sz val="11"/>
      <color rgb="FFFF0000"/>
      <name val="Tahoma"/>
      <family val="2"/>
    </font>
    <font>
      <b/>
      <i/>
      <sz val="11"/>
      <color rgb="FFFF0000"/>
      <name val="Tahoma"/>
      <family val="2"/>
    </font>
    <font>
      <b/>
      <sz val="22"/>
      <color theme="1"/>
      <name val="Calibri"/>
      <family val="2"/>
    </font>
    <font>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color indexed="63"/>
      </right>
      <top style="medium"/>
      <bottom>
        <color indexed="63"/>
      </bottom>
    </border>
    <border>
      <left style="thin"/>
      <right>
        <color indexed="63"/>
      </right>
      <top style="medium"/>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medium"/>
      <bottom style="medium"/>
    </border>
    <border>
      <left>
        <color indexed="63"/>
      </left>
      <right>
        <color indexed="63"/>
      </right>
      <top style="thin"/>
      <bottom style="medium"/>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style="medium"/>
      <right style="thin"/>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color indexed="63"/>
      </top>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style="thin"/>
      <bottom style="mediu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thin">
        <color rgb="FF000000"/>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color rgb="FF000000"/>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color rgb="FF000000"/>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504">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0" fillId="0" borderId="0" xfId="0" applyFont="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3" fontId="8" fillId="0" borderId="12" xfId="0" applyNumberFormat="1" applyFont="1" applyBorder="1" applyAlignment="1">
      <alignment/>
    </xf>
    <xf numFmtId="10" fontId="8" fillId="0" borderId="13" xfId="0" applyNumberFormat="1" applyFont="1" applyBorder="1" applyAlignment="1">
      <alignment horizontal="center"/>
    </xf>
    <xf numFmtId="0" fontId="9" fillId="0" borderId="11" xfId="0" applyFont="1" applyBorder="1" applyAlignment="1">
      <alignment horizontal="center" vertical="center"/>
    </xf>
    <xf numFmtId="3" fontId="0" fillId="0" borderId="0" xfId="0" applyNumberFormat="1" applyAlignment="1">
      <alignment/>
    </xf>
    <xf numFmtId="0" fontId="0" fillId="0" borderId="0" xfId="0" applyBorder="1" applyAlignment="1">
      <alignment/>
    </xf>
    <xf numFmtId="0" fontId="8" fillId="33" borderId="11" xfId="0" applyFont="1" applyFill="1" applyBorder="1" applyAlignment="1">
      <alignment horizontal="center" vertical="center"/>
    </xf>
    <xf numFmtId="0" fontId="8" fillId="33" borderId="12" xfId="0" applyFont="1" applyFill="1" applyBorder="1" applyAlignment="1">
      <alignment/>
    </xf>
    <xf numFmtId="3" fontId="8" fillId="34" borderId="12" xfId="0" applyNumberFormat="1" applyFont="1" applyFill="1" applyBorder="1" applyAlignment="1">
      <alignment/>
    </xf>
    <xf numFmtId="3" fontId="9" fillId="0" borderId="12" xfId="0" applyNumberFormat="1" applyFont="1" applyBorder="1" applyAlignment="1">
      <alignment/>
    </xf>
    <xf numFmtId="3" fontId="10" fillId="34" borderId="14" xfId="0" applyNumberFormat="1" applyFont="1" applyFill="1" applyBorder="1" applyAlignment="1">
      <alignment/>
    </xf>
    <xf numFmtId="3" fontId="4" fillId="34" borderId="14" xfId="0" applyNumberFormat="1" applyFont="1" applyFill="1" applyBorder="1" applyAlignment="1">
      <alignment/>
    </xf>
    <xf numFmtId="0" fontId="0" fillId="0" borderId="14" xfId="0" applyBorder="1" applyAlignment="1">
      <alignment/>
    </xf>
    <xf numFmtId="0" fontId="67" fillId="0" borderId="0" xfId="0" applyFont="1" applyAlignment="1">
      <alignment/>
    </xf>
    <xf numFmtId="10" fontId="0" fillId="0" borderId="0" xfId="0" applyNumberFormat="1" applyFont="1" applyAlignment="1">
      <alignment/>
    </xf>
    <xf numFmtId="0" fontId="9" fillId="0" borderId="11" xfId="0" applyFont="1" applyFill="1" applyBorder="1" applyAlignment="1">
      <alignment horizontal="center" vertical="center"/>
    </xf>
    <xf numFmtId="0" fontId="8" fillId="0" borderId="12" xfId="0" applyFont="1" applyFill="1" applyBorder="1" applyAlignment="1">
      <alignment/>
    </xf>
    <xf numFmtId="0" fontId="0" fillId="0" borderId="0" xfId="0" applyFont="1" applyFill="1" applyAlignment="1">
      <alignment/>
    </xf>
    <xf numFmtId="0" fontId="0" fillId="0" borderId="0" xfId="0" applyFill="1" applyAlignment="1">
      <alignment/>
    </xf>
    <xf numFmtId="3" fontId="8" fillId="0" borderId="12" xfId="0" applyNumberFormat="1" applyFont="1" applyFill="1" applyBorder="1" applyAlignment="1">
      <alignment/>
    </xf>
    <xf numFmtId="3" fontId="10" fillId="35" borderId="14" xfId="56" applyNumberFormat="1" applyFont="1" applyFill="1" applyBorder="1">
      <alignment/>
      <protection/>
    </xf>
    <xf numFmtId="3" fontId="9" fillId="35" borderId="14" xfId="56" applyNumberFormat="1" applyFont="1" applyFill="1" applyBorder="1">
      <alignment/>
      <protection/>
    </xf>
    <xf numFmtId="3" fontId="4" fillId="35" borderId="14" xfId="56" applyNumberFormat="1" applyFont="1" applyFill="1" applyBorder="1">
      <alignment/>
      <protection/>
    </xf>
    <xf numFmtId="3" fontId="10" fillId="34" borderId="14" xfId="56" applyNumberFormat="1" applyFont="1" applyFill="1" applyBorder="1">
      <alignment/>
      <protection/>
    </xf>
    <xf numFmtId="0" fontId="68" fillId="0" borderId="0" xfId="0" applyFont="1" applyAlignment="1">
      <alignment horizontal="center"/>
    </xf>
    <xf numFmtId="15" fontId="68" fillId="0" borderId="0" xfId="0" applyNumberFormat="1" applyFont="1" applyAlignment="1">
      <alignment horizontal="center"/>
    </xf>
    <xf numFmtId="0" fontId="66" fillId="0" borderId="14" xfId="0" applyFont="1" applyBorder="1" applyAlignment="1">
      <alignment horizontal="center"/>
    </xf>
    <xf numFmtId="0" fontId="68" fillId="0" borderId="14" xfId="0" applyFont="1" applyBorder="1" applyAlignment="1">
      <alignment horizontal="center" vertical="center" wrapText="1"/>
    </xf>
    <xf numFmtId="0" fontId="68" fillId="0" borderId="14" xfId="0" applyFont="1" applyBorder="1" applyAlignment="1">
      <alignment horizontal="center" vertical="center"/>
    </xf>
    <xf numFmtId="185" fontId="68" fillId="0" borderId="14" xfId="49" applyFont="1" applyBorder="1" applyAlignment="1">
      <alignment horizontal="center" vertical="center" wrapText="1"/>
    </xf>
    <xf numFmtId="185" fontId="68" fillId="0" borderId="14" xfId="49" applyFont="1" applyBorder="1" applyAlignment="1">
      <alignment horizontal="center" vertical="center"/>
    </xf>
    <xf numFmtId="0" fontId="0" fillId="0" borderId="14" xfId="0" applyBorder="1" applyAlignment="1">
      <alignment vertical="center" wrapText="1"/>
    </xf>
    <xf numFmtId="0" fontId="0" fillId="0" borderId="14" xfId="0" applyBorder="1" applyAlignment="1">
      <alignment horizontal="center"/>
    </xf>
    <xf numFmtId="185" fontId="0" fillId="0" borderId="14" xfId="49" applyFont="1" applyBorder="1" applyAlignment="1">
      <alignment horizontal="center"/>
    </xf>
    <xf numFmtId="184" fontId="68" fillId="0" borderId="14" xfId="52" applyFont="1" applyBorder="1" applyAlignment="1">
      <alignment horizontal="center" vertical="center"/>
    </xf>
    <xf numFmtId="14" fontId="0" fillId="36" borderId="14" xfId="0" applyNumberFormat="1" applyFill="1" applyBorder="1" applyAlignment="1">
      <alignment horizontal="center"/>
    </xf>
    <xf numFmtId="0" fontId="0" fillId="36" borderId="14" xfId="0" applyFill="1" applyBorder="1" applyAlignment="1">
      <alignment horizontal="center"/>
    </xf>
    <xf numFmtId="0" fontId="0" fillId="5" borderId="15" xfId="0" applyFill="1" applyBorder="1" applyAlignment="1">
      <alignment horizontal="center" vertical="center" wrapText="1"/>
    </xf>
    <xf numFmtId="14" fontId="0" fillId="5" borderId="14" xfId="0" applyNumberFormat="1" applyFill="1" applyBorder="1" applyAlignment="1">
      <alignment horizontal="center"/>
    </xf>
    <xf numFmtId="0" fontId="0" fillId="5" borderId="14" xfId="0" applyFill="1" applyBorder="1" applyAlignment="1">
      <alignment horizontal="center"/>
    </xf>
    <xf numFmtId="14" fontId="0" fillId="13" borderId="14" xfId="0" applyNumberFormat="1" applyFill="1" applyBorder="1" applyAlignment="1">
      <alignment horizontal="center"/>
    </xf>
    <xf numFmtId="0" fontId="0" fillId="13" borderId="14" xfId="0" applyFill="1" applyBorder="1" applyAlignment="1">
      <alignment horizontal="center"/>
    </xf>
    <xf numFmtId="0" fontId="0" fillId="13" borderId="14" xfId="0" applyFill="1" applyBorder="1" applyAlignment="1">
      <alignment horizontal="center" vertical="center"/>
    </xf>
    <xf numFmtId="14" fontId="0" fillId="13" borderId="14" xfId="0" applyNumberFormat="1" applyFill="1" applyBorder="1" applyAlignment="1">
      <alignment horizontal="center" vertical="center"/>
    </xf>
    <xf numFmtId="14" fontId="0" fillId="16" borderId="14" xfId="0" applyNumberFormat="1" applyFill="1" applyBorder="1" applyAlignment="1">
      <alignment horizontal="center"/>
    </xf>
    <xf numFmtId="0" fontId="0" fillId="16" borderId="14" xfId="0" applyFill="1" applyBorder="1" applyAlignment="1">
      <alignment horizontal="center"/>
    </xf>
    <xf numFmtId="0" fontId="66" fillId="16" borderId="14" xfId="0" applyFont="1" applyFill="1" applyBorder="1" applyAlignment="1">
      <alignment horizontal="center"/>
    </xf>
    <xf numFmtId="184" fontId="66" fillId="16" borderId="14" xfId="52" applyFont="1" applyFill="1" applyBorder="1" applyAlignment="1">
      <alignment horizontal="center"/>
    </xf>
    <xf numFmtId="0" fontId="0" fillId="37" borderId="14" xfId="0" applyFill="1" applyBorder="1" applyAlignment="1">
      <alignment horizontal="center" vertical="center" wrapText="1"/>
    </xf>
    <xf numFmtId="0" fontId="0" fillId="37" borderId="14" xfId="0" applyFill="1" applyBorder="1" applyAlignment="1">
      <alignment/>
    </xf>
    <xf numFmtId="14" fontId="0" fillId="5" borderId="14" xfId="0" applyNumberFormat="1" applyFill="1" applyBorder="1" applyAlignment="1">
      <alignment horizontal="center" vertical="center"/>
    </xf>
    <xf numFmtId="0" fontId="0" fillId="5" borderId="14" xfId="0" applyFill="1" applyBorder="1" applyAlignment="1">
      <alignment horizontal="center" vertical="center"/>
    </xf>
    <xf numFmtId="184" fontId="0" fillId="0" borderId="0" xfId="0" applyNumberFormat="1" applyAlignment="1">
      <alignment/>
    </xf>
    <xf numFmtId="0" fontId="4" fillId="0" borderId="0" xfId="0" applyFont="1" applyBorder="1" applyAlignment="1">
      <alignment horizontal="center"/>
    </xf>
    <xf numFmtId="4" fontId="8" fillId="34" borderId="12" xfId="0" applyNumberFormat="1" applyFont="1" applyFill="1" applyBorder="1" applyAlignment="1">
      <alignment/>
    </xf>
    <xf numFmtId="4" fontId="0" fillId="0" borderId="0" xfId="0" applyNumberFormat="1" applyFont="1" applyAlignment="1">
      <alignment/>
    </xf>
    <xf numFmtId="3" fontId="0" fillId="0" borderId="0" xfId="0" applyNumberFormat="1" applyFont="1" applyAlignment="1">
      <alignment/>
    </xf>
    <xf numFmtId="0" fontId="9" fillId="38" borderId="11" xfId="0" applyFont="1" applyFill="1" applyBorder="1" applyAlignment="1">
      <alignment horizontal="center" vertical="center"/>
    </xf>
    <xf numFmtId="0" fontId="9" fillId="38" borderId="12" xfId="0" applyFont="1" applyFill="1" applyBorder="1" applyAlignment="1">
      <alignment/>
    </xf>
    <xf numFmtId="0" fontId="9" fillId="0" borderId="12" xfId="0" applyFont="1" applyFill="1" applyBorder="1" applyAlignment="1">
      <alignment/>
    </xf>
    <xf numFmtId="4" fontId="9" fillId="0" borderId="12" xfId="0" applyNumberFormat="1" applyFont="1" applyFill="1" applyBorder="1" applyAlignment="1">
      <alignment horizontal="right"/>
    </xf>
    <xf numFmtId="10" fontId="8" fillId="34" borderId="16" xfId="0" applyNumberFormat="1" applyFont="1" applyFill="1" applyBorder="1" applyAlignment="1">
      <alignment/>
    </xf>
    <xf numFmtId="3" fontId="69" fillId="34" borderId="14" xfId="49" applyNumberFormat="1" applyFont="1" applyFill="1" applyBorder="1" applyAlignment="1">
      <alignment horizontal="right" vertical="center" wrapText="1"/>
    </xf>
    <xf numFmtId="3" fontId="70" fillId="0" borderId="12" xfId="0" applyNumberFormat="1" applyFont="1" applyFill="1" applyBorder="1" applyAlignment="1">
      <alignment/>
    </xf>
    <xf numFmtId="10" fontId="70" fillId="0" borderId="13" xfId="0"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0" fillId="0" borderId="20" xfId="0" applyFont="1" applyBorder="1" applyAlignment="1">
      <alignment horizontal="center"/>
    </xf>
    <xf numFmtId="0" fontId="10" fillId="0" borderId="19"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xf>
    <xf numFmtId="0" fontId="10" fillId="0" borderId="24" xfId="0" applyFont="1" applyBorder="1" applyAlignment="1">
      <alignment horizontal="center"/>
    </xf>
    <xf numFmtId="0" fontId="10" fillId="0" borderId="25" xfId="0" applyFont="1" applyFill="1" applyBorder="1" applyAlignment="1">
      <alignment horizontal="center"/>
    </xf>
    <xf numFmtId="0" fontId="14" fillId="0" borderId="17" xfId="0" applyFont="1" applyBorder="1" applyAlignment="1">
      <alignment horizontal="fill" vertical="center"/>
    </xf>
    <xf numFmtId="0" fontId="71" fillId="0" borderId="26" xfId="0" applyFont="1" applyFill="1" applyBorder="1" applyAlignment="1">
      <alignment horizontal="left" vertical="top" wrapText="1"/>
    </xf>
    <xf numFmtId="0" fontId="14" fillId="0" borderId="10" xfId="0" applyFont="1" applyBorder="1" applyAlignment="1">
      <alignment horizontal="fill" vertical="center"/>
    </xf>
    <xf numFmtId="0" fontId="71" fillId="0" borderId="27" xfId="0" applyFont="1" applyFill="1" applyBorder="1" applyAlignment="1">
      <alignment horizontal="left" vertical="top" wrapText="1"/>
    </xf>
    <xf numFmtId="185" fontId="0" fillId="0" borderId="28" xfId="51" applyFont="1" applyBorder="1" applyAlignment="1">
      <alignment/>
    </xf>
    <xf numFmtId="185" fontId="0" fillId="0" borderId="29" xfId="0" applyNumberFormat="1" applyBorder="1" applyAlignment="1">
      <alignment/>
    </xf>
    <xf numFmtId="0" fontId="0" fillId="0" borderId="10" xfId="0" applyBorder="1" applyAlignment="1">
      <alignment/>
    </xf>
    <xf numFmtId="0" fontId="14" fillId="0" borderId="10" xfId="0" applyFont="1" applyFill="1" applyBorder="1" applyAlignment="1">
      <alignment horizontal="fill" vertical="center"/>
    </xf>
    <xf numFmtId="185" fontId="0" fillId="0" borderId="28" xfId="51" applyFont="1" applyFill="1" applyBorder="1" applyAlignment="1">
      <alignment/>
    </xf>
    <xf numFmtId="185" fontId="0" fillId="0" borderId="0" xfId="0" applyNumberFormat="1" applyAlignment="1">
      <alignment/>
    </xf>
    <xf numFmtId="0" fontId="2" fillId="0" borderId="30" xfId="0" applyFont="1" applyBorder="1" applyAlignment="1">
      <alignment horizontal="center" vertical="center"/>
    </xf>
    <xf numFmtId="177" fontId="0" fillId="0" borderId="0" xfId="0" applyNumberFormat="1" applyAlignment="1">
      <alignment/>
    </xf>
    <xf numFmtId="0" fontId="0" fillId="0" borderId="21" xfId="0" applyBorder="1" applyAlignment="1">
      <alignment/>
    </xf>
    <xf numFmtId="185" fontId="0" fillId="0" borderId="23" xfId="51" applyFont="1" applyBorder="1" applyAlignment="1">
      <alignment/>
    </xf>
    <xf numFmtId="0" fontId="0" fillId="0" borderId="31" xfId="0" applyBorder="1" applyAlignment="1">
      <alignment/>
    </xf>
    <xf numFmtId="185" fontId="0" fillId="0" borderId="32" xfId="0" applyNumberFormat="1" applyBorder="1" applyAlignment="1">
      <alignment/>
    </xf>
    <xf numFmtId="0" fontId="2" fillId="0" borderId="21" xfId="0" applyFont="1" applyBorder="1" applyAlignment="1">
      <alignment horizontal="center" vertical="center"/>
    </xf>
    <xf numFmtId="0" fontId="71" fillId="0" borderId="33" xfId="0" applyFont="1" applyFill="1" applyBorder="1" applyAlignment="1">
      <alignment horizontal="left" vertical="top" wrapText="1"/>
    </xf>
    <xf numFmtId="177" fontId="0" fillId="0" borderId="33" xfId="0" applyNumberFormat="1" applyBorder="1" applyAlignment="1">
      <alignment/>
    </xf>
    <xf numFmtId="0" fontId="2" fillId="0" borderId="10" xfId="0" applyFont="1" applyBorder="1" applyAlignment="1">
      <alignment horizontal="center" vertical="center"/>
    </xf>
    <xf numFmtId="0" fontId="71" fillId="0" borderId="29" xfId="0" applyFont="1" applyFill="1" applyBorder="1" applyAlignment="1">
      <alignment horizontal="left" vertical="top" wrapText="1"/>
    </xf>
    <xf numFmtId="177" fontId="0" fillId="0" borderId="29" xfId="0" applyNumberFormat="1" applyBorder="1" applyAlignment="1">
      <alignment/>
    </xf>
    <xf numFmtId="0" fontId="0" fillId="0" borderId="29" xfId="0" applyBorder="1" applyAlignment="1">
      <alignment/>
    </xf>
    <xf numFmtId="0" fontId="71" fillId="0" borderId="34" xfId="0" applyFont="1" applyFill="1" applyBorder="1" applyAlignment="1">
      <alignment horizontal="left" vertical="top" wrapText="1"/>
    </xf>
    <xf numFmtId="185" fontId="0" fillId="0" borderId="34" xfId="0" applyNumberFormat="1" applyBorder="1" applyAlignment="1">
      <alignment/>
    </xf>
    <xf numFmtId="0" fontId="71" fillId="0" borderId="32" xfId="0" applyFont="1" applyFill="1" applyBorder="1" applyAlignment="1">
      <alignment horizontal="left" vertical="top" wrapText="1"/>
    </xf>
    <xf numFmtId="177" fontId="0" fillId="0" borderId="32" xfId="0" applyNumberFormat="1" applyBorder="1" applyAlignment="1">
      <alignment/>
    </xf>
    <xf numFmtId="0" fontId="0" fillId="0" borderId="25" xfId="0" applyBorder="1" applyAlignment="1">
      <alignment/>
    </xf>
    <xf numFmtId="0" fontId="10" fillId="0" borderId="25" xfId="0" applyFont="1" applyBorder="1" applyAlignment="1">
      <alignment wrapText="1"/>
    </xf>
    <xf numFmtId="0" fontId="71" fillId="0" borderId="23" xfId="0" applyFont="1" applyFill="1" applyBorder="1" applyAlignment="1">
      <alignment horizontal="left" vertical="top" wrapText="1"/>
    </xf>
    <xf numFmtId="0" fontId="71" fillId="0" borderId="25" xfId="0" applyFont="1" applyFill="1" applyBorder="1" applyAlignment="1">
      <alignment horizontal="left" vertical="top" wrapText="1"/>
    </xf>
    <xf numFmtId="185" fontId="0" fillId="0" borderId="35" xfId="51" applyFont="1" applyBorder="1" applyAlignment="1">
      <alignment/>
    </xf>
    <xf numFmtId="185" fontId="0" fillId="0" borderId="36" xfId="0" applyNumberFormat="1" applyBorder="1" applyAlignment="1">
      <alignment/>
    </xf>
    <xf numFmtId="177" fontId="0" fillId="0" borderId="15" xfId="0" applyNumberFormat="1" applyBorder="1" applyAlignment="1">
      <alignment/>
    </xf>
    <xf numFmtId="0" fontId="0" fillId="0" borderId="37" xfId="0" applyBorder="1" applyAlignment="1">
      <alignment/>
    </xf>
    <xf numFmtId="177" fontId="0" fillId="0" borderId="14" xfId="0" applyNumberFormat="1" applyBorder="1" applyAlignment="1">
      <alignment/>
    </xf>
    <xf numFmtId="0" fontId="0" fillId="0" borderId="30" xfId="0" applyBorder="1" applyAlignment="1">
      <alignment/>
    </xf>
    <xf numFmtId="0" fontId="0" fillId="0" borderId="38" xfId="0" applyFont="1" applyBorder="1" applyAlignment="1">
      <alignment/>
    </xf>
    <xf numFmtId="0" fontId="4" fillId="0" borderId="0" xfId="0" applyFont="1" applyBorder="1" applyAlignment="1">
      <alignment vertical="center" wrapText="1"/>
    </xf>
    <xf numFmtId="0" fontId="11" fillId="0" borderId="39" xfId="0" applyFont="1" applyBorder="1" applyAlignment="1">
      <alignment/>
    </xf>
    <xf numFmtId="0" fontId="4" fillId="0" borderId="10" xfId="0" applyFont="1" applyBorder="1" applyAlignment="1">
      <alignment horizontal="left"/>
    </xf>
    <xf numFmtId="0" fontId="4" fillId="0" borderId="0" xfId="0" applyFont="1" applyBorder="1" applyAlignment="1">
      <alignment horizontal="left"/>
    </xf>
    <xf numFmtId="0" fontId="4" fillId="0" borderId="40" xfId="0" applyFont="1" applyBorder="1" applyAlignment="1">
      <alignment horizontal="left"/>
    </xf>
    <xf numFmtId="0" fontId="17" fillId="0" borderId="36" xfId="0" applyFont="1" applyBorder="1" applyAlignment="1">
      <alignment/>
    </xf>
    <xf numFmtId="0" fontId="11" fillId="0" borderId="11" xfId="0" applyFont="1" applyBorder="1" applyAlignment="1">
      <alignment/>
    </xf>
    <xf numFmtId="0" fontId="11" fillId="0" borderId="15" xfId="0" applyFont="1" applyBorder="1" applyAlignment="1">
      <alignment/>
    </xf>
    <xf numFmtId="0" fontId="11" fillId="0" borderId="36" xfId="0" applyFont="1" applyBorder="1" applyAlignment="1">
      <alignment/>
    </xf>
    <xf numFmtId="0" fontId="11" fillId="0" borderId="35" xfId="0" applyFont="1" applyBorder="1" applyAlignment="1">
      <alignment/>
    </xf>
    <xf numFmtId="3" fontId="10" fillId="39" borderId="39" xfId="0" applyNumberFormat="1" applyFont="1" applyFill="1" applyBorder="1" applyAlignment="1">
      <alignment/>
    </xf>
    <xf numFmtId="3" fontId="10" fillId="39" borderId="14" xfId="0" applyNumberFormat="1" applyFont="1" applyFill="1" applyBorder="1" applyAlignment="1">
      <alignment/>
    </xf>
    <xf numFmtId="3" fontId="10" fillId="39" borderId="37" xfId="0" applyNumberFormat="1" applyFont="1" applyFill="1" applyBorder="1" applyAlignment="1">
      <alignment/>
    </xf>
    <xf numFmtId="3" fontId="10" fillId="39" borderId="16" xfId="0" applyNumberFormat="1" applyFont="1" applyFill="1" applyBorder="1" applyAlignment="1">
      <alignment/>
    </xf>
    <xf numFmtId="10" fontId="11" fillId="39" borderId="16" xfId="0" applyNumberFormat="1" applyFont="1" applyFill="1" applyBorder="1" applyAlignment="1">
      <alignment/>
    </xf>
    <xf numFmtId="3" fontId="72" fillId="0" borderId="0" xfId="0" applyNumberFormat="1" applyFont="1" applyBorder="1" applyAlignment="1">
      <alignment horizontal="right"/>
    </xf>
    <xf numFmtId="3" fontId="17" fillId="0" borderId="39" xfId="0" applyNumberFormat="1" applyFont="1" applyFill="1" applyBorder="1" applyAlignment="1">
      <alignment horizontal="right"/>
    </xf>
    <xf numFmtId="3" fontId="17" fillId="0" borderId="14" xfId="0" applyNumberFormat="1" applyFont="1" applyFill="1" applyBorder="1" applyAlignment="1">
      <alignment horizontal="right"/>
    </xf>
    <xf numFmtId="3" fontId="17" fillId="34" borderId="37" xfId="0" applyNumberFormat="1" applyFont="1" applyFill="1" applyBorder="1" applyAlignment="1">
      <alignment horizontal="right"/>
    </xf>
    <xf numFmtId="10" fontId="17" fillId="34" borderId="16" xfId="0" applyNumberFormat="1" applyFont="1" applyFill="1" applyBorder="1" applyAlignment="1">
      <alignment/>
    </xf>
    <xf numFmtId="3" fontId="72" fillId="0" borderId="0" xfId="0" applyNumberFormat="1" applyFont="1" applyBorder="1" applyAlignment="1">
      <alignment/>
    </xf>
    <xf numFmtId="3" fontId="17" fillId="0" borderId="14" xfId="0" applyNumberFormat="1" applyFont="1" applyBorder="1" applyAlignment="1">
      <alignment/>
    </xf>
    <xf numFmtId="3" fontId="17" fillId="0" borderId="39" xfId="0" applyNumberFormat="1" applyFont="1" applyBorder="1" applyAlignment="1">
      <alignment/>
    </xf>
    <xf numFmtId="3" fontId="17" fillId="34" borderId="37" xfId="0" applyNumberFormat="1" applyFont="1" applyFill="1" applyBorder="1" applyAlignment="1">
      <alignment/>
    </xf>
    <xf numFmtId="3" fontId="17" fillId="0" borderId="14" xfId="0" applyNumberFormat="1" applyFont="1" applyFill="1" applyBorder="1" applyAlignment="1">
      <alignment/>
    </xf>
    <xf numFmtId="3" fontId="17" fillId="34" borderId="28" xfId="0" applyNumberFormat="1" applyFont="1" applyFill="1" applyBorder="1" applyAlignment="1">
      <alignment horizontal="right"/>
    </xf>
    <xf numFmtId="0" fontId="4" fillId="0" borderId="0" xfId="0" applyFont="1" applyBorder="1" applyAlignment="1">
      <alignment/>
    </xf>
    <xf numFmtId="185" fontId="14" fillId="0" borderId="41" xfId="51" applyFont="1" applyBorder="1" applyAlignment="1">
      <alignment/>
    </xf>
    <xf numFmtId="185" fontId="14" fillId="0" borderId="33" xfId="0" applyNumberFormat="1" applyFont="1" applyBorder="1" applyAlignment="1">
      <alignment/>
    </xf>
    <xf numFmtId="185" fontId="14" fillId="0" borderId="42" xfId="51" applyFont="1" applyBorder="1" applyAlignment="1">
      <alignment/>
    </xf>
    <xf numFmtId="185" fontId="0" fillId="0" borderId="13" xfId="51" applyFont="1" applyBorder="1" applyAlignment="1">
      <alignment/>
    </xf>
    <xf numFmtId="185" fontId="0" fillId="0" borderId="24" xfId="51" applyFont="1" applyBorder="1" applyAlignment="1">
      <alignment/>
    </xf>
    <xf numFmtId="3" fontId="10" fillId="39" borderId="43" xfId="0" applyNumberFormat="1" applyFont="1" applyFill="1" applyBorder="1" applyAlignment="1">
      <alignment/>
    </xf>
    <xf numFmtId="0" fontId="17" fillId="0" borderId="44" xfId="0" applyFont="1" applyBorder="1" applyAlignment="1">
      <alignment/>
    </xf>
    <xf numFmtId="0" fontId="11" fillId="40" borderId="19" xfId="0" applyFont="1" applyFill="1" applyBorder="1" applyAlignment="1">
      <alignment/>
    </xf>
    <xf numFmtId="0" fontId="17" fillId="0" borderId="45" xfId="0" applyFont="1" applyBorder="1" applyAlignment="1">
      <alignment/>
    </xf>
    <xf numFmtId="0" fontId="11" fillId="40" borderId="19" xfId="0" applyFont="1" applyFill="1" applyBorder="1" applyAlignment="1">
      <alignment horizontal="center" vertical="center"/>
    </xf>
    <xf numFmtId="0" fontId="17" fillId="0" borderId="29" xfId="0" applyFont="1" applyBorder="1" applyAlignment="1">
      <alignment horizontal="center" vertical="center" wrapText="1"/>
    </xf>
    <xf numFmtId="0" fontId="17" fillId="0" borderId="32" xfId="0" applyFont="1" applyBorder="1" applyAlignment="1">
      <alignment horizontal="center" vertical="center" wrapText="1"/>
    </xf>
    <xf numFmtId="3" fontId="11" fillId="39" borderId="39" xfId="0" applyNumberFormat="1" applyFont="1" applyFill="1" applyBorder="1" applyAlignment="1">
      <alignment/>
    </xf>
    <xf numFmtId="3" fontId="11" fillId="39" borderId="37" xfId="0" applyNumberFormat="1" applyFont="1" applyFill="1" applyBorder="1" applyAlignment="1">
      <alignment/>
    </xf>
    <xf numFmtId="10" fontId="17" fillId="39" borderId="16" xfId="0" applyNumberFormat="1" applyFont="1" applyFill="1" applyBorder="1" applyAlignment="1">
      <alignment/>
    </xf>
    <xf numFmtId="3" fontId="0" fillId="0" borderId="14" xfId="0" applyNumberFormat="1" applyFont="1" applyFill="1" applyBorder="1" applyAlignment="1">
      <alignment horizontal="right"/>
    </xf>
    <xf numFmtId="3" fontId="17" fillId="0" borderId="39" xfId="0" applyNumberFormat="1"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5" fillId="0" borderId="40" xfId="0" applyFont="1" applyBorder="1" applyAlignment="1">
      <alignment/>
    </xf>
    <xf numFmtId="0" fontId="11" fillId="40" borderId="28" xfId="0" applyFont="1" applyFill="1" applyBorder="1" applyAlignment="1">
      <alignment/>
    </xf>
    <xf numFmtId="0" fontId="71" fillId="0" borderId="42" xfId="0" applyFont="1" applyFill="1" applyBorder="1" applyAlignment="1">
      <alignment horizontal="left" vertical="top" wrapText="1"/>
    </xf>
    <xf numFmtId="0" fontId="71" fillId="0" borderId="46" xfId="0" applyFont="1" applyFill="1" applyBorder="1" applyAlignment="1">
      <alignment horizontal="left" vertical="top" wrapText="1"/>
    </xf>
    <xf numFmtId="0" fontId="71" fillId="0" borderId="47" xfId="0" applyFont="1" applyFill="1" applyBorder="1" applyAlignment="1">
      <alignment horizontal="left" vertical="top" wrapText="1"/>
    </xf>
    <xf numFmtId="0" fontId="71" fillId="0" borderId="48" xfId="0" applyFont="1" applyFill="1" applyBorder="1" applyAlignment="1">
      <alignment horizontal="left" vertical="top" wrapText="1"/>
    </xf>
    <xf numFmtId="0" fontId="11" fillId="40" borderId="33"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2" xfId="0" applyFont="1" applyFill="1" applyBorder="1" applyAlignment="1">
      <alignment horizontal="center" vertical="center"/>
    </xf>
    <xf numFmtId="184" fontId="0" fillId="36" borderId="14" xfId="52" applyFont="1" applyFill="1" applyBorder="1" applyAlignment="1">
      <alignment horizontal="center"/>
    </xf>
    <xf numFmtId="184" fontId="0" fillId="5" borderId="14" xfId="52" applyFont="1" applyFill="1" applyBorder="1" applyAlignment="1">
      <alignment horizontal="center"/>
    </xf>
    <xf numFmtId="184" fontId="0" fillId="13" borderId="14" xfId="52" applyFont="1" applyFill="1" applyBorder="1" applyAlignment="1">
      <alignment horizontal="center" vertical="center"/>
    </xf>
    <xf numFmtId="184" fontId="0" fillId="13" borderId="14" xfId="52" applyFont="1" applyFill="1" applyBorder="1" applyAlignment="1">
      <alignment horizontal="center"/>
    </xf>
    <xf numFmtId="184" fontId="0" fillId="16" borderId="14" xfId="52" applyFont="1" applyFill="1" applyBorder="1" applyAlignment="1">
      <alignment horizontal="center"/>
    </xf>
    <xf numFmtId="184" fontId="0" fillId="5" borderId="14" xfId="52" applyFont="1" applyFill="1" applyBorder="1" applyAlignment="1">
      <alignment horizontal="center" vertical="center"/>
    </xf>
    <xf numFmtId="14" fontId="0" fillId="5" borderId="49" xfId="0" applyNumberFormat="1" applyFill="1" applyBorder="1" applyAlignment="1">
      <alignment horizontal="center" vertical="center"/>
    </xf>
    <xf numFmtId="0" fontId="0" fillId="5" borderId="49" xfId="0" applyFill="1" applyBorder="1" applyAlignment="1">
      <alignment horizontal="center" vertical="center"/>
    </xf>
    <xf numFmtId="184" fontId="0" fillId="5" borderId="49" xfId="52" applyFont="1" applyFill="1" applyBorder="1" applyAlignment="1">
      <alignment horizontal="center" vertical="center"/>
    </xf>
    <xf numFmtId="14" fontId="0" fillId="12" borderId="14" xfId="0" applyNumberFormat="1" applyFill="1" applyBorder="1" applyAlignment="1">
      <alignment horizontal="center" vertical="center"/>
    </xf>
    <xf numFmtId="0" fontId="0" fillId="12" borderId="14" xfId="0" applyFill="1" applyBorder="1" applyAlignment="1">
      <alignment horizontal="center" vertical="center"/>
    </xf>
    <xf numFmtId="184" fontId="0" fillId="12" borderId="14" xfId="52" applyFont="1" applyFill="1" applyBorder="1" applyAlignment="1">
      <alignment horizontal="center" vertical="center"/>
    </xf>
    <xf numFmtId="185" fontId="0" fillId="12" borderId="14" xfId="49" applyFont="1" applyFill="1" applyBorder="1" applyAlignment="1">
      <alignment horizontal="center" vertical="center"/>
    </xf>
    <xf numFmtId="0" fontId="0" fillId="12" borderId="14" xfId="0" applyFill="1" applyBorder="1" applyAlignment="1">
      <alignment/>
    </xf>
    <xf numFmtId="14" fontId="0" fillId="12" borderId="14" xfId="0" applyNumberFormat="1" applyFill="1" applyBorder="1" applyAlignment="1">
      <alignment horizontal="center"/>
    </xf>
    <xf numFmtId="0" fontId="0" fillId="12" borderId="14" xfId="0" applyFill="1" applyBorder="1" applyAlignment="1">
      <alignment horizontal="center"/>
    </xf>
    <xf numFmtId="185" fontId="0" fillId="12" borderId="14" xfId="49" applyFont="1" applyFill="1" applyBorder="1" applyAlignment="1">
      <alignment horizontal="center"/>
    </xf>
    <xf numFmtId="10" fontId="10" fillId="34" borderId="14" xfId="56" applyNumberFormat="1" applyFont="1" applyFill="1" applyBorder="1">
      <alignment/>
      <protection/>
    </xf>
    <xf numFmtId="3" fontId="10" fillId="15" borderId="14" xfId="56" applyNumberFormat="1" applyFont="1" applyFill="1" applyBorder="1">
      <alignment/>
      <protection/>
    </xf>
    <xf numFmtId="3" fontId="0" fillId="35" borderId="14" xfId="56" applyNumberFormat="1" applyFont="1" applyFill="1" applyBorder="1">
      <alignment/>
      <protection/>
    </xf>
    <xf numFmtId="3" fontId="9" fillId="15" borderId="14" xfId="56" applyNumberFormat="1" applyFont="1" applyFill="1" applyBorder="1">
      <alignment/>
      <protection/>
    </xf>
    <xf numFmtId="3" fontId="10" fillId="15" borderId="37" xfId="56" applyNumberFormat="1" applyFont="1" applyFill="1" applyBorder="1">
      <alignment/>
      <protection/>
    </xf>
    <xf numFmtId="3" fontId="0" fillId="15" borderId="37" xfId="56" applyNumberFormat="1" applyFont="1" applyFill="1" applyBorder="1">
      <alignment/>
      <protection/>
    </xf>
    <xf numFmtId="3" fontId="4" fillId="34" borderId="14" xfId="56" applyNumberFormat="1" applyFont="1" applyFill="1" applyBorder="1">
      <alignment/>
      <protection/>
    </xf>
    <xf numFmtId="10" fontId="10" fillId="34" borderId="0" xfId="56" applyNumberFormat="1" applyFont="1" applyFill="1" applyBorder="1">
      <alignment/>
      <protection/>
    </xf>
    <xf numFmtId="3" fontId="0" fillId="0" borderId="14" xfId="56" applyNumberFormat="1" applyFont="1" applyBorder="1">
      <alignment/>
      <protection/>
    </xf>
    <xf numFmtId="10" fontId="0" fillId="34" borderId="0" xfId="56" applyNumberFormat="1" applyFont="1" applyFill="1" applyBorder="1">
      <alignment/>
      <protection/>
    </xf>
    <xf numFmtId="0" fontId="0" fillId="0" borderId="50" xfId="0" applyBorder="1" applyAlignment="1">
      <alignment/>
    </xf>
    <xf numFmtId="0" fontId="4" fillId="0" borderId="51" xfId="0" applyFont="1" applyBorder="1" applyAlignment="1">
      <alignment vertical="center"/>
    </xf>
    <xf numFmtId="0" fontId="10" fillId="0" borderId="10" xfId="0" applyFont="1" applyBorder="1" applyAlignment="1">
      <alignment/>
    </xf>
    <xf numFmtId="0" fontId="8" fillId="0" borderId="10" xfId="0" applyFont="1" applyBorder="1" applyAlignment="1">
      <alignment horizontal="right" vertical="center"/>
    </xf>
    <xf numFmtId="0" fontId="8" fillId="0" borderId="0" xfId="0" applyFont="1" applyBorder="1" applyAlignment="1">
      <alignment vertical="center"/>
    </xf>
    <xf numFmtId="0" fontId="8" fillId="0" borderId="40" xfId="0" applyFont="1" applyBorder="1" applyAlignment="1">
      <alignment vertical="center"/>
    </xf>
    <xf numFmtId="0" fontId="4" fillId="0" borderId="42" xfId="0" applyFont="1" applyBorder="1" applyAlignment="1">
      <alignment/>
    </xf>
    <xf numFmtId="0" fontId="4" fillId="0" borderId="26" xfId="0" applyFont="1" applyBorder="1" applyAlignment="1">
      <alignment/>
    </xf>
    <xf numFmtId="0" fontId="4" fillId="0" borderId="41" xfId="0" applyFont="1" applyBorder="1" applyAlignment="1">
      <alignment/>
    </xf>
    <xf numFmtId="0" fontId="0" fillId="0" borderId="17" xfId="0" applyFont="1" applyBorder="1" applyAlignment="1">
      <alignment/>
    </xf>
    <xf numFmtId="0" fontId="4" fillId="0" borderId="19" xfId="0" applyFont="1" applyBorder="1" applyAlignment="1">
      <alignment horizontal="left"/>
    </xf>
    <xf numFmtId="0" fontId="4" fillId="0" borderId="50" xfId="0" applyFont="1" applyBorder="1" applyAlignment="1">
      <alignment/>
    </xf>
    <xf numFmtId="0" fontId="4" fillId="0" borderId="20" xfId="0" applyFont="1" applyBorder="1" applyAlignment="1">
      <alignment/>
    </xf>
    <xf numFmtId="0" fontId="0" fillId="0" borderId="10" xfId="0" applyFont="1" applyBorder="1" applyAlignment="1">
      <alignment/>
    </xf>
    <xf numFmtId="0" fontId="4" fillId="0" borderId="25" xfId="0" applyFont="1" applyBorder="1" applyAlignment="1">
      <alignment/>
    </xf>
    <xf numFmtId="0" fontId="4" fillId="0" borderId="40" xfId="0" applyFont="1" applyBorder="1" applyAlignment="1">
      <alignment/>
    </xf>
    <xf numFmtId="0" fontId="0" fillId="0" borderId="21" xfId="0" applyFont="1" applyBorder="1" applyAlignment="1">
      <alignment/>
    </xf>
    <xf numFmtId="0" fontId="0" fillId="0" borderId="52" xfId="0" applyBorder="1" applyAlignment="1">
      <alignment/>
    </xf>
    <xf numFmtId="0" fontId="4" fillId="0" borderId="23" xfId="0" applyFont="1" applyBorder="1" applyAlignment="1">
      <alignment/>
    </xf>
    <xf numFmtId="0" fontId="4" fillId="0" borderId="52" xfId="0" applyFont="1" applyBorder="1" applyAlignment="1">
      <alignment/>
    </xf>
    <xf numFmtId="0" fontId="4" fillId="0" borderId="24" xfId="0" applyFont="1" applyBorder="1" applyAlignment="1">
      <alignment/>
    </xf>
    <xf numFmtId="0" fontId="4" fillId="23" borderId="23" xfId="0" applyFont="1" applyFill="1" applyBorder="1" applyAlignment="1">
      <alignment horizontal="center" vertical="center" wrapText="1"/>
    </xf>
    <xf numFmtId="10" fontId="4" fillId="23" borderId="23" xfId="0" applyNumberFormat="1" applyFont="1" applyFill="1" applyBorder="1" applyAlignment="1">
      <alignment horizontal="center" vertical="center" wrapText="1"/>
    </xf>
    <xf numFmtId="0" fontId="10" fillId="41" borderId="53" xfId="56" applyFont="1" applyFill="1" applyBorder="1">
      <alignment/>
      <protection/>
    </xf>
    <xf numFmtId="0" fontId="0" fillId="15" borderId="16" xfId="0" applyFill="1" applyBorder="1" applyAlignment="1">
      <alignment/>
    </xf>
    <xf numFmtId="0" fontId="10" fillId="35" borderId="53" xfId="56" applyFont="1" applyFill="1" applyBorder="1">
      <alignment/>
      <protection/>
    </xf>
    <xf numFmtId="0" fontId="0" fillId="0" borderId="10" xfId="56" applyBorder="1">
      <alignment/>
      <protection/>
    </xf>
    <xf numFmtId="3" fontId="9" fillId="34" borderId="14" xfId="56" applyNumberFormat="1" applyFont="1" applyFill="1" applyBorder="1">
      <alignment/>
      <protection/>
    </xf>
    <xf numFmtId="3" fontId="0" fillId="15" borderId="14" xfId="56" applyNumberFormat="1" applyFont="1" applyFill="1" applyBorder="1">
      <alignment/>
      <protection/>
    </xf>
    <xf numFmtId="3" fontId="9" fillId="15" borderId="16" xfId="56" applyNumberFormat="1" applyFont="1" applyFill="1" applyBorder="1">
      <alignment/>
      <protection/>
    </xf>
    <xf numFmtId="0" fontId="10" fillId="41" borderId="39" xfId="56" applyFont="1" applyFill="1" applyBorder="1">
      <alignment/>
      <protection/>
    </xf>
    <xf numFmtId="0" fontId="0" fillId="41" borderId="53" xfId="56" applyFont="1" applyFill="1" applyBorder="1" applyAlignment="1">
      <alignment horizontal="left"/>
      <protection/>
    </xf>
    <xf numFmtId="0" fontId="0" fillId="35" borderId="53" xfId="56" applyFont="1" applyFill="1" applyBorder="1" applyAlignment="1">
      <alignment horizontal="left"/>
      <protection/>
    </xf>
    <xf numFmtId="0" fontId="0" fillId="35" borderId="53" xfId="56" applyFont="1" applyFill="1" applyBorder="1">
      <alignment/>
      <protection/>
    </xf>
    <xf numFmtId="3" fontId="4" fillId="15" borderId="14" xfId="56" applyNumberFormat="1" applyFont="1" applyFill="1" applyBorder="1">
      <alignment/>
      <protection/>
    </xf>
    <xf numFmtId="10" fontId="10" fillId="34" borderId="40" xfId="56" applyNumberFormat="1" applyFont="1" applyFill="1" applyBorder="1">
      <alignment/>
      <protection/>
    </xf>
    <xf numFmtId="0" fontId="0" fillId="0" borderId="53" xfId="56" applyFont="1" applyBorder="1">
      <alignment/>
      <protection/>
    </xf>
    <xf numFmtId="3" fontId="0" fillId="34" borderId="14" xfId="56" applyNumberFormat="1" applyFont="1" applyFill="1" applyBorder="1">
      <alignment/>
      <protection/>
    </xf>
    <xf numFmtId="10" fontId="0" fillId="34" borderId="14" xfId="56" applyNumberFormat="1" applyFont="1" applyFill="1" applyBorder="1">
      <alignment/>
      <protection/>
    </xf>
    <xf numFmtId="10" fontId="0" fillId="34" borderId="40" xfId="56" applyNumberFormat="1" applyFont="1" applyFill="1" applyBorder="1">
      <alignment/>
      <protection/>
    </xf>
    <xf numFmtId="0" fontId="0" fillId="0" borderId="21" xfId="56" applyFont="1" applyBorder="1">
      <alignment/>
      <protection/>
    </xf>
    <xf numFmtId="3" fontId="0" fillId="0" borderId="54" xfId="56" applyNumberFormat="1" applyFont="1" applyBorder="1">
      <alignment/>
      <protection/>
    </xf>
    <xf numFmtId="3" fontId="0" fillId="34" borderId="54" xfId="56" applyNumberFormat="1" applyFont="1" applyFill="1" applyBorder="1">
      <alignment/>
      <protection/>
    </xf>
    <xf numFmtId="10" fontId="0" fillId="34" borderId="54" xfId="56" applyNumberFormat="1" applyFont="1" applyFill="1" applyBorder="1">
      <alignment/>
      <protection/>
    </xf>
    <xf numFmtId="10" fontId="0" fillId="34" borderId="52" xfId="56" applyNumberFormat="1" applyFont="1" applyFill="1" applyBorder="1">
      <alignment/>
      <protection/>
    </xf>
    <xf numFmtId="10" fontId="0" fillId="34" borderId="24" xfId="56" applyNumberFormat="1" applyFont="1" applyFill="1" applyBorder="1">
      <alignment/>
      <protection/>
    </xf>
    <xf numFmtId="0" fontId="10" fillId="0" borderId="30" xfId="56" applyFont="1" applyFill="1" applyBorder="1">
      <alignment/>
      <protection/>
    </xf>
    <xf numFmtId="0" fontId="10" fillId="0" borderId="38" xfId="0" applyFont="1" applyBorder="1" applyAlignment="1">
      <alignment/>
    </xf>
    <xf numFmtId="184" fontId="10" fillId="34" borderId="14" xfId="52" applyFont="1" applyFill="1" applyBorder="1" applyAlignment="1">
      <alignment/>
    </xf>
    <xf numFmtId="169" fontId="0" fillId="0" borderId="0" xfId="0" applyNumberFormat="1" applyAlignment="1">
      <alignment/>
    </xf>
    <xf numFmtId="0" fontId="0" fillId="0" borderId="53" xfId="56" applyFont="1" applyFill="1" applyBorder="1" applyAlignment="1">
      <alignment horizontal="left"/>
      <protection/>
    </xf>
    <xf numFmtId="3" fontId="9" fillId="34" borderId="14" xfId="0" applyNumberFormat="1" applyFont="1" applyFill="1" applyBorder="1" applyAlignment="1">
      <alignment/>
    </xf>
    <xf numFmtId="3" fontId="10" fillId="0" borderId="0" xfId="0" applyNumberFormat="1" applyFont="1" applyAlignment="1">
      <alignment/>
    </xf>
    <xf numFmtId="9" fontId="10" fillId="15" borderId="16" xfId="58" applyFont="1" applyFill="1" applyBorder="1" applyAlignment="1">
      <alignment/>
    </xf>
    <xf numFmtId="4" fontId="17" fillId="35" borderId="39" xfId="0" applyNumberFormat="1" applyFont="1" applyFill="1" applyBorder="1" applyAlignment="1">
      <alignment/>
    </xf>
    <xf numFmtId="4" fontId="17" fillId="0" borderId="43" xfId="0" applyNumberFormat="1" applyFont="1" applyBorder="1" applyAlignment="1">
      <alignment/>
    </xf>
    <xf numFmtId="3" fontId="0" fillId="0" borderId="39" xfId="0" applyNumberFormat="1" applyFont="1" applyFill="1" applyBorder="1" applyAlignment="1">
      <alignment/>
    </xf>
    <xf numFmtId="3" fontId="14" fillId="0" borderId="39" xfId="0" applyNumberFormat="1" applyFont="1" applyFill="1" applyBorder="1" applyAlignment="1">
      <alignment horizontal="right"/>
    </xf>
    <xf numFmtId="3" fontId="4" fillId="0" borderId="0" xfId="0" applyNumberFormat="1" applyFont="1" applyBorder="1" applyAlignment="1">
      <alignment horizontal="left"/>
    </xf>
    <xf numFmtId="4" fontId="12" fillId="0" borderId="40" xfId="0" applyNumberFormat="1" applyFont="1" applyBorder="1" applyAlignment="1">
      <alignment horizontal="left"/>
    </xf>
    <xf numFmtId="4" fontId="11" fillId="39" borderId="39" xfId="0" applyNumberFormat="1" applyFont="1" applyFill="1" applyBorder="1" applyAlignment="1">
      <alignment/>
    </xf>
    <xf numFmtId="185" fontId="0" fillId="0" borderId="0" xfId="49" applyFont="1" applyFill="1" applyAlignment="1">
      <alignment/>
    </xf>
    <xf numFmtId="43" fontId="0" fillId="0" borderId="0" xfId="0" applyNumberFormat="1" applyFont="1" applyFill="1" applyAlignment="1">
      <alignment/>
    </xf>
    <xf numFmtId="3" fontId="8" fillId="34" borderId="14" xfId="0" applyNumberFormat="1" applyFont="1" applyFill="1" applyBorder="1" applyAlignment="1">
      <alignment horizontal="right"/>
    </xf>
    <xf numFmtId="4" fontId="0" fillId="0" borderId="0" xfId="0" applyNumberFormat="1" applyAlignment="1">
      <alignment/>
    </xf>
    <xf numFmtId="10" fontId="0" fillId="0" borderId="0" xfId="58" applyNumberFormat="1" applyFont="1" applyAlignment="1">
      <alignment/>
    </xf>
    <xf numFmtId="185" fontId="0" fillId="0" borderId="33" xfId="49" applyFont="1" applyBorder="1" applyAlignment="1">
      <alignment/>
    </xf>
    <xf numFmtId="185" fontId="0" fillId="0" borderId="41" xfId="49" applyFont="1" applyBorder="1" applyAlignment="1">
      <alignment/>
    </xf>
    <xf numFmtId="185" fontId="0" fillId="0" borderId="14" xfId="49" applyFont="1" applyBorder="1" applyAlignment="1">
      <alignment/>
    </xf>
    <xf numFmtId="185" fontId="0" fillId="0" borderId="55" xfId="49" applyFont="1" applyBorder="1" applyAlignment="1">
      <alignment/>
    </xf>
    <xf numFmtId="185" fontId="0" fillId="0" borderId="28" xfId="49" applyFont="1" applyBorder="1" applyAlignment="1">
      <alignment/>
    </xf>
    <xf numFmtId="185" fontId="0" fillId="0" borderId="28" xfId="49" applyFont="1" applyFill="1" applyBorder="1" applyAlignment="1">
      <alignment/>
    </xf>
    <xf numFmtId="185" fontId="0" fillId="0" borderId="14" xfId="49" applyFont="1" applyFill="1" applyBorder="1" applyAlignment="1">
      <alignment/>
    </xf>
    <xf numFmtId="185" fontId="0" fillId="0" borderId="14" xfId="0" applyNumberFormat="1" applyBorder="1" applyAlignment="1">
      <alignment/>
    </xf>
    <xf numFmtId="0" fontId="71" fillId="0" borderId="56" xfId="0" applyFont="1" applyFill="1" applyBorder="1" applyAlignment="1">
      <alignment horizontal="left" vertical="top" wrapText="1"/>
    </xf>
    <xf numFmtId="185" fontId="0" fillId="0" borderId="25" xfId="49" applyFont="1" applyBorder="1" applyAlignment="1">
      <alignment/>
    </xf>
    <xf numFmtId="185" fontId="0" fillId="0" borderId="57" xfId="49" applyFont="1" applyFill="1" applyBorder="1" applyAlignment="1">
      <alignment/>
    </xf>
    <xf numFmtId="0" fontId="71" fillId="0" borderId="30" xfId="0" applyFont="1" applyFill="1" applyBorder="1" applyAlignment="1">
      <alignment horizontal="left" vertical="top" wrapText="1"/>
    </xf>
    <xf numFmtId="185" fontId="0" fillId="0" borderId="58" xfId="49" applyFont="1" applyBorder="1" applyAlignment="1">
      <alignment/>
    </xf>
    <xf numFmtId="185" fontId="10" fillId="0" borderId="38" xfId="49" applyFont="1" applyFill="1" applyBorder="1" applyAlignment="1">
      <alignment/>
    </xf>
    <xf numFmtId="185" fontId="10" fillId="0" borderId="51" xfId="49" applyFont="1" applyFill="1" applyBorder="1" applyAlignment="1">
      <alignment/>
    </xf>
    <xf numFmtId="0" fontId="71" fillId="0" borderId="21" xfId="0" applyFont="1" applyFill="1" applyBorder="1" applyAlignment="1">
      <alignment horizontal="left" vertical="top" wrapText="1"/>
    </xf>
    <xf numFmtId="185" fontId="0" fillId="0" borderId="23" xfId="49" applyFont="1" applyBorder="1" applyAlignment="1">
      <alignment/>
    </xf>
    <xf numFmtId="185" fontId="0" fillId="0" borderId="23" xfId="0" applyNumberFormat="1" applyBorder="1" applyAlignment="1">
      <alignment/>
    </xf>
    <xf numFmtId="185" fontId="0" fillId="0" borderId="29" xfId="49" applyFont="1" applyBorder="1" applyAlignment="1">
      <alignment/>
    </xf>
    <xf numFmtId="177" fontId="0" fillId="0" borderId="34" xfId="0" applyNumberFormat="1" applyBorder="1" applyAlignment="1">
      <alignment/>
    </xf>
    <xf numFmtId="0" fontId="0" fillId="0" borderId="55" xfId="0" applyBorder="1" applyAlignment="1">
      <alignment/>
    </xf>
    <xf numFmtId="177" fontId="0" fillId="0" borderId="55" xfId="0" applyNumberFormat="1" applyBorder="1" applyAlignment="1">
      <alignment/>
    </xf>
    <xf numFmtId="185" fontId="0" fillId="0" borderId="35" xfId="49" applyFont="1" applyBorder="1" applyAlignment="1">
      <alignment/>
    </xf>
    <xf numFmtId="185" fontId="10" fillId="0" borderId="58" xfId="0" applyNumberFormat="1" applyFont="1" applyBorder="1" applyAlignment="1">
      <alignment/>
    </xf>
    <xf numFmtId="4" fontId="17" fillId="0" borderId="14" xfId="0" applyNumberFormat="1" applyFont="1" applyBorder="1" applyAlignment="1">
      <alignment/>
    </xf>
    <xf numFmtId="184" fontId="9" fillId="35" borderId="14" xfId="52" applyFont="1" applyFill="1" applyBorder="1" applyAlignment="1">
      <alignment/>
    </xf>
    <xf numFmtId="182" fontId="0" fillId="35" borderId="14" xfId="53" applyFont="1" applyFill="1" applyBorder="1" applyAlignment="1">
      <alignment/>
    </xf>
    <xf numFmtId="10" fontId="10" fillId="35" borderId="14" xfId="56" applyNumberFormat="1" applyFont="1" applyFill="1" applyBorder="1">
      <alignment/>
      <protection/>
    </xf>
    <xf numFmtId="10" fontId="0" fillId="35" borderId="14" xfId="56" applyNumberFormat="1" applyFont="1" applyFill="1" applyBorder="1">
      <alignment/>
      <protection/>
    </xf>
    <xf numFmtId="184" fontId="4" fillId="35" borderId="14" xfId="52" applyFont="1" applyFill="1" applyBorder="1" applyAlignment="1">
      <alignment/>
    </xf>
    <xf numFmtId="3" fontId="4" fillId="0" borderId="14" xfId="56" applyNumberFormat="1" applyFont="1" applyFill="1" applyBorder="1">
      <alignment/>
      <protection/>
    </xf>
    <xf numFmtId="0" fontId="4" fillId="0" borderId="59" xfId="0" applyFont="1" applyBorder="1" applyAlignment="1">
      <alignment horizontal="left"/>
    </xf>
    <xf numFmtId="0" fontId="4" fillId="0" borderId="54" xfId="0" applyFont="1" applyBorder="1" applyAlignment="1">
      <alignment horizontal="left"/>
    </xf>
    <xf numFmtId="0" fontId="4" fillId="0" borderId="60" xfId="0" applyFont="1" applyBorder="1" applyAlignment="1">
      <alignment horizontal="left"/>
    </xf>
    <xf numFmtId="0" fontId="5" fillId="0" borderId="17" xfId="0" applyFont="1" applyBorder="1" applyAlignment="1">
      <alignment horizontal="left" vertical="center" wrapText="1"/>
    </xf>
    <xf numFmtId="0" fontId="7" fillId="0" borderId="50"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52" xfId="0" applyFont="1" applyBorder="1" applyAlignment="1">
      <alignment horizontal="left" vertical="center" wrapText="1"/>
    </xf>
    <xf numFmtId="0" fontId="7" fillId="0" borderId="24" xfId="0" applyFont="1" applyBorder="1" applyAlignment="1">
      <alignment horizontal="left" vertical="center" wrapText="1"/>
    </xf>
    <xf numFmtId="0" fontId="4" fillId="0" borderId="39"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1" xfId="0" applyFont="1" applyBorder="1" applyAlignment="1">
      <alignment horizontal="left"/>
    </xf>
    <xf numFmtId="0" fontId="4" fillId="0" borderId="18"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0" fontId="4" fillId="0" borderId="62" xfId="0" applyFont="1" applyBorder="1" applyAlignment="1">
      <alignment horizontal="left"/>
    </xf>
    <xf numFmtId="0" fontId="4" fillId="0" borderId="63" xfId="0" applyFont="1" applyBorder="1" applyAlignment="1">
      <alignment horizontal="left"/>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51" xfId="0" applyFont="1" applyBorder="1" applyAlignment="1">
      <alignment horizontal="center" vertical="center"/>
    </xf>
    <xf numFmtId="0" fontId="4" fillId="0" borderId="14" xfId="0" applyFont="1" applyBorder="1" applyAlignment="1">
      <alignment horizontal="center" vertical="center"/>
    </xf>
    <xf numFmtId="0" fontId="5" fillId="35" borderId="17" xfId="0" applyFont="1" applyFill="1" applyBorder="1" applyAlignment="1">
      <alignment horizontal="justify" vertical="center" wrapText="1"/>
    </xf>
    <xf numFmtId="0" fontId="5" fillId="35" borderId="50" xfId="0" applyFont="1" applyFill="1" applyBorder="1" applyAlignment="1">
      <alignment horizontal="justify" vertical="center" wrapText="1"/>
    </xf>
    <xf numFmtId="0" fontId="5" fillId="35" borderId="20" xfId="0" applyFont="1" applyFill="1" applyBorder="1" applyAlignment="1">
      <alignment horizontal="justify" vertical="center" wrapText="1"/>
    </xf>
    <xf numFmtId="0" fontId="5"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4" xfId="0" applyFont="1" applyBorder="1" applyAlignment="1">
      <alignment horizontal="left"/>
    </xf>
    <xf numFmtId="0" fontId="4" fillId="0" borderId="31" xfId="0" applyFont="1" applyBorder="1" applyAlignment="1">
      <alignment horizontal="left"/>
    </xf>
    <xf numFmtId="0" fontId="4" fillId="0" borderId="17" xfId="0" applyFont="1" applyBorder="1" applyAlignment="1">
      <alignment horizontal="center"/>
    </xf>
    <xf numFmtId="0" fontId="4" fillId="0" borderId="50" xfId="0" applyFont="1" applyBorder="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40" xfId="0" applyFont="1" applyBorder="1" applyAlignment="1">
      <alignment horizontal="center"/>
    </xf>
    <xf numFmtId="0" fontId="4" fillId="0" borderId="21" xfId="0" applyFont="1" applyBorder="1" applyAlignment="1">
      <alignment horizontal="center"/>
    </xf>
    <xf numFmtId="0" fontId="4" fillId="0" borderId="52" xfId="0" applyFont="1" applyBorder="1" applyAlignment="1">
      <alignment horizontal="center"/>
    </xf>
    <xf numFmtId="0" fontId="4" fillId="0" borderId="24" xfId="0" applyFont="1" applyBorder="1" applyAlignment="1">
      <alignment horizontal="center"/>
    </xf>
    <xf numFmtId="0" fontId="5"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6" fillId="0" borderId="30" xfId="0" applyFont="1" applyBorder="1" applyAlignment="1">
      <alignment horizontal="center" vertical="center" wrapText="1"/>
    </xf>
    <xf numFmtId="0" fontId="5" fillId="0" borderId="17" xfId="0" applyFont="1" applyFill="1" applyBorder="1" applyAlignment="1">
      <alignment horizontal="justify" vertical="top" wrapText="1"/>
    </xf>
    <xf numFmtId="0" fontId="4" fillId="0" borderId="50"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4" fillId="0" borderId="38" xfId="0" applyFont="1" applyFill="1" applyBorder="1" applyAlignment="1">
      <alignment horizontal="justify" vertical="top" wrapText="1"/>
    </xf>
    <xf numFmtId="0" fontId="4" fillId="0" borderId="51" xfId="0" applyFont="1" applyFill="1" applyBorder="1" applyAlignment="1">
      <alignment horizontal="justify" vertical="top" wrapText="1"/>
    </xf>
    <xf numFmtId="0" fontId="8" fillId="42" borderId="65" xfId="0" applyFont="1" applyFill="1" applyBorder="1" applyAlignment="1">
      <alignment horizontal="center" vertical="center" wrapText="1"/>
    </xf>
    <xf numFmtId="0" fontId="8" fillId="42" borderId="45" xfId="0" applyFont="1" applyFill="1" applyBorder="1" applyAlignment="1">
      <alignment horizontal="center" vertical="center" wrapText="1"/>
    </xf>
    <xf numFmtId="0" fontId="8" fillId="42" borderId="66" xfId="0" applyFont="1" applyFill="1" applyBorder="1" applyAlignment="1">
      <alignment horizontal="center" vertical="center" wrapText="1"/>
    </xf>
    <xf numFmtId="0" fontId="8" fillId="42" borderId="67" xfId="0" applyFont="1" applyFill="1" applyBorder="1" applyAlignment="1">
      <alignment vertical="center" wrapText="1"/>
    </xf>
    <xf numFmtId="0" fontId="8" fillId="42" borderId="68" xfId="0" applyFont="1" applyFill="1" applyBorder="1" applyAlignment="1">
      <alignment vertical="center" wrapText="1"/>
    </xf>
    <xf numFmtId="0" fontId="8" fillId="42" borderId="69" xfId="0" applyFont="1" applyFill="1" applyBorder="1" applyAlignment="1">
      <alignment vertical="center" wrapText="1"/>
    </xf>
    <xf numFmtId="0" fontId="8" fillId="42" borderId="67" xfId="0" applyFont="1" applyFill="1" applyBorder="1" applyAlignment="1">
      <alignment horizontal="center" vertical="center" wrapText="1"/>
    </xf>
    <xf numFmtId="0" fontId="8" fillId="42" borderId="68" xfId="0" applyFont="1" applyFill="1" applyBorder="1" applyAlignment="1">
      <alignment horizontal="center" vertical="center" wrapText="1"/>
    </xf>
    <xf numFmtId="0" fontId="8" fillId="42" borderId="15" xfId="0" applyFont="1" applyFill="1" applyBorder="1" applyAlignment="1">
      <alignment horizontal="center" vertical="center" wrapText="1"/>
    </xf>
    <xf numFmtId="0" fontId="8" fillId="42" borderId="69" xfId="0" applyFont="1" applyFill="1" applyBorder="1" applyAlignment="1">
      <alignment horizontal="center" vertical="center" wrapText="1"/>
    </xf>
    <xf numFmtId="0" fontId="8" fillId="42" borderId="70" xfId="0" applyFont="1" applyFill="1" applyBorder="1" applyAlignment="1">
      <alignment horizontal="center" vertical="center" wrapText="1"/>
    </xf>
    <xf numFmtId="0" fontId="8" fillId="42" borderId="71" xfId="0" applyFont="1" applyFill="1" applyBorder="1" applyAlignment="1">
      <alignment horizontal="center" vertical="center" wrapText="1"/>
    </xf>
    <xf numFmtId="0" fontId="8" fillId="42" borderId="72" xfId="0" applyFont="1" applyFill="1" applyBorder="1" applyAlignment="1">
      <alignment horizontal="center" vertical="center" wrapText="1"/>
    </xf>
    <xf numFmtId="0" fontId="4" fillId="0" borderId="0" xfId="0" applyFont="1" applyBorder="1" applyAlignment="1">
      <alignment horizontal="center" wrapText="1"/>
    </xf>
    <xf numFmtId="0" fontId="73" fillId="0" borderId="0" xfId="0" applyFont="1" applyBorder="1" applyAlignment="1">
      <alignment horizontal="center" wrapText="1"/>
    </xf>
    <xf numFmtId="0" fontId="73" fillId="0" borderId="40" xfId="0" applyFont="1" applyBorder="1" applyAlignment="1">
      <alignment horizontal="center" wrapText="1"/>
    </xf>
    <xf numFmtId="0" fontId="73" fillId="0" borderId="52" xfId="0" applyFont="1" applyBorder="1" applyAlignment="1">
      <alignment horizontal="center" wrapText="1"/>
    </xf>
    <xf numFmtId="0" fontId="73" fillId="0" borderId="24" xfId="0" applyFont="1" applyBorder="1" applyAlignment="1">
      <alignment horizontal="center"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23" borderId="30" xfId="0" applyFont="1" applyFill="1" applyBorder="1" applyAlignment="1">
      <alignment horizontal="center" vertical="center" wrapText="1"/>
    </xf>
    <xf numFmtId="0" fontId="4" fillId="23" borderId="38" xfId="0" applyFont="1" applyFill="1" applyBorder="1" applyAlignment="1">
      <alignment horizontal="center" vertical="center" wrapText="1"/>
    </xf>
    <xf numFmtId="0" fontId="4" fillId="23" borderId="51" xfId="0" applyFont="1" applyFill="1" applyBorder="1" applyAlignment="1">
      <alignment horizontal="center" vertical="center" wrapText="1"/>
    </xf>
    <xf numFmtId="0" fontId="4" fillId="0" borderId="38" xfId="0" applyFont="1" applyBorder="1" applyAlignment="1">
      <alignment horizontal="right"/>
    </xf>
    <xf numFmtId="0" fontId="4" fillId="0" borderId="51" xfId="0" applyFont="1" applyBorder="1" applyAlignment="1">
      <alignment horizontal="right"/>
    </xf>
    <xf numFmtId="0" fontId="12" fillId="0" borderId="30" xfId="0" applyFont="1" applyBorder="1" applyAlignment="1">
      <alignment horizontal="left"/>
    </xf>
    <xf numFmtId="0" fontId="12" fillId="0" borderId="38" xfId="0" applyFont="1" applyBorder="1" applyAlignment="1">
      <alignment horizontal="left"/>
    </xf>
    <xf numFmtId="0" fontId="12" fillId="0" borderId="51" xfId="0" applyFont="1" applyBorder="1" applyAlignment="1">
      <alignment horizontal="left"/>
    </xf>
    <xf numFmtId="0" fontId="11" fillId="0" borderId="44" xfId="0" applyFont="1" applyBorder="1" applyAlignment="1">
      <alignment horizontal="center"/>
    </xf>
    <xf numFmtId="0" fontId="11" fillId="0" borderId="73" xfId="0" applyFont="1" applyBorder="1" applyAlignment="1">
      <alignment horizontal="center"/>
    </xf>
    <xf numFmtId="0" fontId="11" fillId="0" borderId="36" xfId="0" applyFont="1" applyBorder="1" applyAlignment="1">
      <alignment horizontal="center"/>
    </xf>
    <xf numFmtId="0" fontId="11" fillId="0" borderId="12" xfId="0" applyFont="1" applyBorder="1" applyAlignment="1">
      <alignment horizontal="center"/>
    </xf>
    <xf numFmtId="0" fontId="11" fillId="0" borderId="74" xfId="0" applyFont="1" applyBorder="1" applyAlignment="1">
      <alignment horizontal="center"/>
    </xf>
    <xf numFmtId="0" fontId="11" fillId="0" borderId="57" xfId="0" applyFont="1" applyBorder="1" applyAlignment="1">
      <alignment horizontal="center"/>
    </xf>
    <xf numFmtId="0" fontId="11" fillId="0" borderId="75" xfId="0" applyFont="1" applyBorder="1" applyAlignment="1">
      <alignment horizontal="center"/>
    </xf>
    <xf numFmtId="0" fontId="11" fillId="0" borderId="76" xfId="0" applyFont="1" applyBorder="1" applyAlignment="1">
      <alignment horizontal="center"/>
    </xf>
    <xf numFmtId="0" fontId="11" fillId="0" borderId="56" xfId="0" applyFont="1" applyBorder="1" applyAlignment="1">
      <alignment horizontal="center"/>
    </xf>
    <xf numFmtId="0" fontId="11" fillId="0" borderId="47"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40" xfId="0" applyFont="1" applyBorder="1" applyAlignment="1">
      <alignment horizontal="center"/>
    </xf>
    <xf numFmtId="0" fontId="11" fillId="0" borderId="53" xfId="0" applyFont="1" applyBorder="1" applyAlignment="1">
      <alignment horizontal="center"/>
    </xf>
    <xf numFmtId="0" fontId="11" fillId="0" borderId="13" xfId="0" applyFont="1" applyBorder="1" applyAlignment="1">
      <alignment horizontal="center"/>
    </xf>
    <xf numFmtId="0" fontId="11" fillId="0" borderId="21" xfId="0" applyFont="1" applyBorder="1" applyAlignment="1">
      <alignment horizontal="center"/>
    </xf>
    <xf numFmtId="0" fontId="11" fillId="0" borderId="77" xfId="0" applyFont="1" applyBorder="1" applyAlignment="1">
      <alignment horizontal="center"/>
    </xf>
    <xf numFmtId="0" fontId="72" fillId="0" borderId="74"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78"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24" xfId="0" applyFont="1" applyBorder="1" applyAlignment="1">
      <alignment horizontal="center" vertical="center" wrapText="1"/>
    </xf>
    <xf numFmtId="0" fontId="11" fillId="42" borderId="65" xfId="0" applyFont="1" applyFill="1" applyBorder="1" applyAlignment="1">
      <alignment horizontal="center" vertical="center" wrapText="1" shrinkToFit="1"/>
    </xf>
    <xf numFmtId="0" fontId="11" fillId="42" borderId="79" xfId="0" applyFont="1" applyFill="1" applyBorder="1" applyAlignment="1">
      <alignment horizontal="center" vertical="center" wrapText="1" shrinkToFit="1"/>
    </xf>
    <xf numFmtId="0" fontId="11" fillId="42" borderId="70" xfId="0" applyFont="1" applyFill="1" applyBorder="1" applyAlignment="1">
      <alignment horizontal="center" vertical="center" wrapText="1"/>
    </xf>
    <xf numFmtId="0" fontId="11" fillId="42" borderId="80" xfId="0" applyFont="1" applyFill="1" applyBorder="1" applyAlignment="1">
      <alignment horizontal="center" vertical="center" wrapText="1"/>
    </xf>
    <xf numFmtId="0" fontId="11" fillId="42" borderId="61" xfId="0" applyFont="1" applyFill="1" applyBorder="1" applyAlignment="1">
      <alignment horizontal="center" vertical="center" wrapText="1"/>
    </xf>
    <xf numFmtId="0" fontId="11" fillId="42" borderId="50" xfId="0" applyFont="1" applyFill="1" applyBorder="1" applyAlignment="1">
      <alignment horizontal="center" vertical="center" wrapText="1"/>
    </xf>
    <xf numFmtId="0" fontId="11" fillId="42" borderId="20" xfId="0" applyFont="1" applyFill="1" applyBorder="1" applyAlignment="1">
      <alignment horizontal="center" vertical="center" wrapText="1"/>
    </xf>
    <xf numFmtId="0" fontId="11" fillId="42" borderId="21" xfId="0" applyFont="1" applyFill="1" applyBorder="1" applyAlignment="1">
      <alignment horizontal="center" vertical="center" wrapText="1"/>
    </xf>
    <xf numFmtId="0" fontId="11" fillId="42" borderId="52" xfId="0" applyFont="1" applyFill="1" applyBorder="1" applyAlignment="1">
      <alignment horizontal="center" vertical="center" wrapText="1"/>
    </xf>
    <xf numFmtId="0" fontId="11" fillId="42" borderId="24" xfId="0" applyFont="1" applyFill="1" applyBorder="1" applyAlignment="1">
      <alignment horizontal="center" vertical="center" wrapText="1"/>
    </xf>
    <xf numFmtId="4" fontId="11" fillId="42" borderId="65" xfId="0" applyNumberFormat="1" applyFont="1" applyFill="1" applyBorder="1" applyAlignment="1">
      <alignment horizontal="center" vertical="center" wrapText="1"/>
    </xf>
    <xf numFmtId="4" fontId="11" fillId="42" borderId="45" xfId="0" applyNumberFormat="1" applyFont="1" applyFill="1" applyBorder="1" applyAlignment="1">
      <alignment horizontal="center" vertical="center" wrapText="1"/>
    </xf>
    <xf numFmtId="4" fontId="11" fillId="42" borderId="11" xfId="0" applyNumberFormat="1" applyFont="1" applyFill="1" applyBorder="1" applyAlignment="1">
      <alignment horizontal="center" vertical="center" wrapText="1"/>
    </xf>
    <xf numFmtId="4" fontId="11" fillId="42" borderId="70" xfId="0" applyNumberFormat="1" applyFont="1" applyFill="1" applyBorder="1" applyAlignment="1">
      <alignment horizontal="center" vertical="center" wrapText="1"/>
    </xf>
    <xf numFmtId="4" fontId="11" fillId="42" borderId="71" xfId="0" applyNumberFormat="1" applyFont="1" applyFill="1" applyBorder="1" applyAlignment="1">
      <alignment horizontal="center" vertical="center" wrapText="1"/>
    </xf>
    <xf numFmtId="4" fontId="11" fillId="42" borderId="35" xfId="0" applyNumberFormat="1" applyFont="1" applyFill="1" applyBorder="1" applyAlignment="1">
      <alignment horizontal="center" vertical="center" wrapText="1"/>
    </xf>
    <xf numFmtId="0" fontId="4" fillId="0" borderId="46"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4" fillId="0" borderId="40" xfId="0" applyFont="1" applyBorder="1" applyAlignment="1">
      <alignment horizontal="left"/>
    </xf>
    <xf numFmtId="0" fontId="4" fillId="0" borderId="48" xfId="0" applyFont="1" applyBorder="1" applyAlignment="1">
      <alignment horizontal="left"/>
    </xf>
    <xf numFmtId="0" fontId="4" fillId="0" borderId="21" xfId="0" applyFont="1" applyBorder="1" applyAlignment="1">
      <alignment horizontal="left"/>
    </xf>
    <xf numFmtId="0" fontId="4" fillId="0" borderId="52" xfId="0" applyFont="1" applyBorder="1" applyAlignment="1">
      <alignment horizontal="left"/>
    </xf>
    <xf numFmtId="0" fontId="4" fillId="0" borderId="24" xfId="0" applyFont="1" applyBorder="1" applyAlignment="1">
      <alignment horizontal="left"/>
    </xf>
    <xf numFmtId="0" fontId="4" fillId="0" borderId="65" xfId="0" applyFont="1" applyBorder="1" applyAlignment="1">
      <alignment horizontal="center" vertical="center"/>
    </xf>
    <xf numFmtId="0" fontId="4" fillId="0" borderId="11" xfId="0" applyFont="1" applyBorder="1" applyAlignment="1">
      <alignment horizontal="center" vertical="center"/>
    </xf>
    <xf numFmtId="0" fontId="4" fillId="23" borderId="18" xfId="0" applyFont="1" applyFill="1" applyBorder="1" applyAlignment="1">
      <alignment horizontal="center" vertical="center" wrapText="1"/>
    </xf>
    <xf numFmtId="0" fontId="4" fillId="23" borderId="41" xfId="0" applyFont="1" applyFill="1" applyBorder="1" applyAlignment="1">
      <alignment horizontal="center" vertical="center" wrapText="1"/>
    </xf>
    <xf numFmtId="0" fontId="4" fillId="23" borderId="42" xfId="0" applyFont="1" applyFill="1" applyBorder="1" applyAlignment="1">
      <alignment horizontal="center" vertical="center" wrapText="1"/>
    </xf>
    <xf numFmtId="0" fontId="4" fillId="23" borderId="37" xfId="0" applyFont="1" applyFill="1" applyBorder="1" applyAlignment="1">
      <alignment horizontal="center" vertical="center" wrapText="1"/>
    </xf>
    <xf numFmtId="0" fontId="4" fillId="23" borderId="28" xfId="0" applyFont="1" applyFill="1" applyBorder="1" applyAlignment="1">
      <alignment horizontal="center" vertical="center" wrapText="1"/>
    </xf>
    <xf numFmtId="0" fontId="4" fillId="23" borderId="46" xfId="0" applyFont="1" applyFill="1" applyBorder="1" applyAlignment="1">
      <alignment horizontal="center" vertical="center" wrapText="1"/>
    </xf>
    <xf numFmtId="0" fontId="8" fillId="0" borderId="22" xfId="0" applyFont="1" applyBorder="1" applyAlignment="1">
      <alignment horizontal="left"/>
    </xf>
    <xf numFmtId="0" fontId="8" fillId="0" borderId="31" xfId="0" applyFont="1" applyBorder="1" applyAlignment="1">
      <alignment horizontal="left"/>
    </xf>
    <xf numFmtId="0" fontId="8" fillId="0" borderId="48" xfId="0" applyFont="1" applyBorder="1" applyAlignment="1">
      <alignment horizontal="left"/>
    </xf>
    <xf numFmtId="0" fontId="4" fillId="0" borderId="26" xfId="0" applyFont="1" applyBorder="1" applyAlignment="1">
      <alignment horizontal="left"/>
    </xf>
    <xf numFmtId="0" fontId="4" fillId="0" borderId="42" xfId="0" applyFont="1" applyBorder="1" applyAlignment="1">
      <alignment horizontal="left"/>
    </xf>
    <xf numFmtId="0" fontId="4" fillId="0" borderId="17" xfId="0" applyFont="1" applyBorder="1" applyAlignment="1">
      <alignment horizontal="left"/>
    </xf>
    <xf numFmtId="0" fontId="4" fillId="0" borderId="50" xfId="0" applyFont="1" applyBorder="1" applyAlignment="1">
      <alignment horizontal="left"/>
    </xf>
    <xf numFmtId="0" fontId="4" fillId="0" borderId="20" xfId="0" applyFont="1" applyBorder="1" applyAlignment="1">
      <alignment horizontal="left"/>
    </xf>
    <xf numFmtId="0" fontId="5" fillId="0" borderId="0" xfId="0" applyFont="1" applyBorder="1" applyAlignment="1">
      <alignment horizontal="left"/>
    </xf>
    <xf numFmtId="3" fontId="5" fillId="0" borderId="10" xfId="0" applyNumberFormat="1" applyFont="1" applyBorder="1" applyAlignment="1">
      <alignment/>
    </xf>
    <xf numFmtId="0" fontId="5" fillId="0" borderId="0" xfId="0" applyFont="1" applyBorder="1" applyAlignment="1">
      <alignment/>
    </xf>
    <xf numFmtId="0" fontId="74" fillId="0" borderId="0" xfId="0" applyFont="1" applyBorder="1" applyAlignment="1">
      <alignment horizontal="center" wrapText="1"/>
    </xf>
    <xf numFmtId="0" fontId="74" fillId="0" borderId="40" xfId="0" applyFont="1" applyBorder="1" applyAlignment="1">
      <alignment horizontal="center" wrapText="1"/>
    </xf>
    <xf numFmtId="0" fontId="74" fillId="0" borderId="52" xfId="0" applyFont="1" applyBorder="1" applyAlignment="1">
      <alignment horizontal="center" wrapText="1"/>
    </xf>
    <xf numFmtId="0" fontId="74" fillId="0" borderId="24" xfId="0" applyFont="1" applyBorder="1" applyAlignment="1">
      <alignment horizontal="center" wrapText="1"/>
    </xf>
    <xf numFmtId="0" fontId="11" fillId="42" borderId="81" xfId="0" applyFont="1" applyFill="1" applyBorder="1" applyAlignment="1">
      <alignment horizontal="center" vertical="center" wrapText="1"/>
    </xf>
    <xf numFmtId="0" fontId="11" fillId="42" borderId="78" xfId="0" applyFont="1" applyFill="1" applyBorder="1" applyAlignment="1">
      <alignment horizontal="center" vertical="center" wrapText="1"/>
    </xf>
    <xf numFmtId="0" fontId="11" fillId="42" borderId="62" xfId="0" applyFont="1" applyFill="1" applyBorder="1" applyAlignment="1">
      <alignment horizontal="center" vertical="center" wrapText="1"/>
    </xf>
    <xf numFmtId="0" fontId="11" fillId="42" borderId="18" xfId="0" applyFont="1" applyFill="1" applyBorder="1" applyAlignment="1">
      <alignment horizontal="center" vertical="center" wrapText="1"/>
    </xf>
    <xf numFmtId="0" fontId="11" fillId="42" borderId="59" xfId="0" applyFont="1" applyFill="1" applyBorder="1" applyAlignment="1">
      <alignment horizontal="center" vertical="center" wrapText="1"/>
    </xf>
    <xf numFmtId="0" fontId="11" fillId="42" borderId="54" xfId="0" applyFont="1" applyFill="1" applyBorder="1" applyAlignment="1">
      <alignment horizontal="center" vertical="center" wrapText="1"/>
    </xf>
    <xf numFmtId="0" fontId="11" fillId="42" borderId="22" xfId="0" applyFont="1" applyFill="1" applyBorder="1" applyAlignment="1">
      <alignment horizontal="center" vertical="center" wrapText="1"/>
    </xf>
    <xf numFmtId="0" fontId="11" fillId="42" borderId="63" xfId="0" applyFont="1" applyFill="1" applyBorder="1" applyAlignment="1">
      <alignment horizontal="center" vertical="center" wrapText="1"/>
    </xf>
    <xf numFmtId="0" fontId="11" fillId="42" borderId="60" xfId="0" applyFont="1" applyFill="1" applyBorder="1" applyAlignment="1">
      <alignment horizontal="center" vertical="center" wrapText="1"/>
    </xf>
    <xf numFmtId="0" fontId="4" fillId="0" borderId="25" xfId="0" applyFont="1" applyBorder="1" applyAlignment="1">
      <alignment horizontal="center" vertical="center"/>
    </xf>
    <xf numFmtId="0" fontId="4" fillId="23" borderId="17" xfId="0" applyFont="1" applyFill="1" applyBorder="1" applyAlignment="1">
      <alignment horizontal="center" vertical="center" wrapText="1"/>
    </xf>
    <xf numFmtId="0" fontId="4" fillId="23" borderId="50" xfId="0" applyFont="1" applyFill="1" applyBorder="1" applyAlignment="1">
      <alignment horizontal="center" vertical="center" wrapText="1"/>
    </xf>
    <xf numFmtId="0" fontId="4" fillId="23" borderId="20"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23" borderId="0" xfId="0" applyFont="1" applyFill="1" applyBorder="1" applyAlignment="1">
      <alignment horizontal="center" vertical="center" wrapText="1"/>
    </xf>
    <xf numFmtId="0" fontId="4" fillId="23" borderId="40" xfId="0" applyFont="1" applyFill="1" applyBorder="1" applyAlignment="1">
      <alignment horizontal="center" vertical="center" wrapText="1"/>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0" fillId="5" borderId="14" xfId="0" applyFill="1" applyBorder="1" applyAlignment="1">
      <alignment horizontal="center" vertical="center" wrapText="1"/>
    </xf>
    <xf numFmtId="0" fontId="75" fillId="0" borderId="0" xfId="0" applyFont="1" applyAlignment="1">
      <alignment horizontal="center"/>
    </xf>
    <xf numFmtId="0" fontId="76" fillId="0" borderId="0" xfId="0" applyFont="1" applyAlignment="1">
      <alignment horizontal="center"/>
    </xf>
    <xf numFmtId="0" fontId="76" fillId="0" borderId="76" xfId="0" applyFont="1" applyBorder="1" applyAlignment="1">
      <alignment horizontal="center"/>
    </xf>
    <xf numFmtId="184" fontId="0" fillId="0" borderId="49" xfId="52" applyFont="1" applyBorder="1" applyAlignment="1">
      <alignment horizontal="center" vertical="center"/>
    </xf>
    <xf numFmtId="184" fontId="0" fillId="0" borderId="68" xfId="52" applyFont="1" applyBorder="1" applyAlignment="1">
      <alignment horizontal="center" vertical="center"/>
    </xf>
    <xf numFmtId="184" fontId="0" fillId="0" borderId="15" xfId="52" applyFont="1" applyBorder="1" applyAlignment="1">
      <alignment horizontal="center" vertical="center"/>
    </xf>
    <xf numFmtId="0" fontId="0" fillId="36" borderId="68" xfId="0" applyFill="1" applyBorder="1" applyAlignment="1">
      <alignment horizontal="center" vertical="center" wrapText="1"/>
    </xf>
    <xf numFmtId="0" fontId="0" fillId="36" borderId="15" xfId="0" applyFill="1" applyBorder="1" applyAlignment="1">
      <alignment horizontal="center" vertical="center" wrapText="1"/>
    </xf>
    <xf numFmtId="0" fontId="0" fillId="8" borderId="49" xfId="0" applyFill="1" applyBorder="1" applyAlignment="1">
      <alignment horizontal="center" vertical="center" wrapText="1"/>
    </xf>
    <xf numFmtId="0" fontId="0" fillId="8" borderId="68" xfId="0" applyFill="1" applyBorder="1" applyAlignment="1">
      <alignment horizontal="center" vertical="center" wrapText="1"/>
    </xf>
    <xf numFmtId="0" fontId="0" fillId="8" borderId="15" xfId="0" applyFill="1" applyBorder="1" applyAlignment="1">
      <alignment horizontal="center" vertical="center" wrapText="1"/>
    </xf>
    <xf numFmtId="0" fontId="0" fillId="16" borderId="14" xfId="0" applyFill="1" applyBorder="1" applyAlignment="1">
      <alignment horizontal="center" vertical="center" wrapText="1"/>
    </xf>
    <xf numFmtId="0" fontId="76" fillId="0" borderId="0" xfId="0" applyFont="1" applyBorder="1" applyAlignment="1">
      <alignment horizontal="center"/>
    </xf>
    <xf numFmtId="184" fontId="0" fillId="35" borderId="14" xfId="52" applyFont="1" applyFill="1" applyBorder="1" applyAlignment="1">
      <alignment horizontal="center" vertical="center"/>
    </xf>
    <xf numFmtId="0" fontId="0" fillId="12" borderId="14" xfId="0" applyFill="1" applyBorder="1" applyAlignment="1">
      <alignment horizontal="center" vertical="center" wrapText="1"/>
    </xf>
    <xf numFmtId="0" fontId="4" fillId="23" borderId="10" xfId="0" applyFont="1" applyFill="1" applyBorder="1" applyAlignment="1">
      <alignment horizontal="center" vertical="center"/>
    </xf>
    <xf numFmtId="0" fontId="4" fillId="23" borderId="0" xfId="0" applyFont="1" applyFill="1" applyBorder="1" applyAlignment="1">
      <alignment horizontal="center" vertical="center"/>
    </xf>
    <xf numFmtId="0" fontId="0" fillId="0" borderId="30" xfId="0" applyFont="1" applyBorder="1" applyAlignment="1">
      <alignment horizontal="left" vertical="center" wrapText="1"/>
    </xf>
    <xf numFmtId="0" fontId="0" fillId="0" borderId="38" xfId="0" applyFont="1" applyBorder="1" applyAlignment="1">
      <alignment horizontal="left" vertical="center" wrapText="1"/>
    </xf>
    <xf numFmtId="0" fontId="0" fillId="0" borderId="51" xfId="0" applyFont="1" applyBorder="1" applyAlignment="1">
      <alignment horizontal="left" vertical="center" wrapText="1"/>
    </xf>
    <xf numFmtId="0" fontId="4" fillId="0" borderId="1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17"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40" xfId="0"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1114425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906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180975</xdr:rowOff>
    </xdr:from>
    <xdr:to>
      <xdr:col>0</xdr:col>
      <xdr:colOff>1514475</xdr:colOff>
      <xdr:row>1</xdr:row>
      <xdr:rowOff>428625</xdr:rowOff>
    </xdr:to>
    <xdr:pic>
      <xdr:nvPicPr>
        <xdr:cNvPr id="1" name="4 Imagen" descr="Inicio"/>
        <xdr:cNvPicPr preferRelativeResize="1">
          <a:picLocks noChangeAspect="1"/>
        </xdr:cNvPicPr>
      </xdr:nvPicPr>
      <xdr:blipFill>
        <a:blip r:embed="rId1"/>
        <a:stretch>
          <a:fillRect/>
        </a:stretch>
      </xdr:blipFill>
      <xdr:spPr>
        <a:xfrm>
          <a:off x="228600" y="180975"/>
          <a:ext cx="1285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0</xdr:col>
      <xdr:colOff>781050</xdr:colOff>
      <xdr:row>1</xdr:row>
      <xdr:rowOff>361950</xdr:rowOff>
    </xdr:to>
    <xdr:pic>
      <xdr:nvPicPr>
        <xdr:cNvPr id="1" name="4 Imagen" descr="Inicio"/>
        <xdr:cNvPicPr preferRelativeResize="1">
          <a:picLocks noChangeAspect="1"/>
        </xdr:cNvPicPr>
      </xdr:nvPicPr>
      <xdr:blipFill>
        <a:blip r:embed="rId1"/>
        <a:stretch>
          <a:fillRect/>
        </a:stretch>
      </xdr:blipFill>
      <xdr:spPr>
        <a:xfrm>
          <a:off x="190500" y="0"/>
          <a:ext cx="59055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238125</xdr:rowOff>
    </xdr:from>
    <xdr:to>
      <xdr:col>0</xdr:col>
      <xdr:colOff>885825</xdr:colOff>
      <xdr:row>1</xdr:row>
      <xdr:rowOff>19050</xdr:rowOff>
    </xdr:to>
    <xdr:pic>
      <xdr:nvPicPr>
        <xdr:cNvPr id="1" name="4 Imagen" descr="Inicio"/>
        <xdr:cNvPicPr preferRelativeResize="1">
          <a:picLocks noChangeAspect="1"/>
        </xdr:cNvPicPr>
      </xdr:nvPicPr>
      <xdr:blipFill>
        <a:blip r:embed="rId1"/>
        <a:stretch>
          <a:fillRect/>
        </a:stretch>
      </xdr:blipFill>
      <xdr:spPr>
        <a:xfrm>
          <a:off x="0" y="238125"/>
          <a:ext cx="8858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1</xdr:col>
      <xdr:colOff>333375</xdr:colOff>
      <xdr:row>1</xdr:row>
      <xdr:rowOff>400050</xdr:rowOff>
    </xdr:to>
    <xdr:pic>
      <xdr:nvPicPr>
        <xdr:cNvPr id="1" name="4 Imagen" descr="Inicio"/>
        <xdr:cNvPicPr preferRelativeResize="1">
          <a:picLocks noChangeAspect="1"/>
        </xdr:cNvPicPr>
      </xdr:nvPicPr>
      <xdr:blipFill>
        <a:blip r:embed="rId1"/>
        <a:stretch>
          <a:fillRect/>
        </a:stretch>
      </xdr:blipFill>
      <xdr:spPr>
        <a:xfrm>
          <a:off x="390525" y="0"/>
          <a:ext cx="70485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wnloads\COMPARATIVO%20DETALLADO%20DE%20EJECUCI&#211;N%20DE%20GASTOS%203er%20TRIMESTRE%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wnloads\INFORME%20DE%20AUSTERIDAD%20EN%20EL%20GASTO%20segundo%20%20%20Trimestre-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wnloads\I.%20DE%20AUSTERIDAD%20EN%20EL%20GASTO%203-Trimestre%202020-enviado%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uario\Downloads\INFORME%20AUSTERIDAD%20EN%20GASTO%20PUBLICO%20%202021%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STOS DE PERSONAL"/>
      <sheetName val="PRIMER TRIMESTRE"/>
      <sheetName val="SEGUNDO TRIMESTRE"/>
      <sheetName val="Hoja3"/>
      <sheetName val="Hoja2"/>
      <sheetName val="Hoja1"/>
      <sheetName val="TERCER TRIMESTRE"/>
      <sheetName val="CUARTO TRIMESTRE"/>
    </sheetNames>
    <sheetDataSet>
      <sheetData sheetId="6">
        <row r="7">
          <cell r="F7">
            <v>851478842.1</v>
          </cell>
          <cell r="J7">
            <v>819072693.88</v>
          </cell>
        </row>
        <row r="9">
          <cell r="F9">
            <v>206970917</v>
          </cell>
          <cell r="J9">
            <v>250999936</v>
          </cell>
        </row>
        <row r="10">
          <cell r="F10">
            <v>0</v>
          </cell>
          <cell r="J10">
            <v>0</v>
          </cell>
        </row>
        <row r="11">
          <cell r="F11">
            <v>0</v>
          </cell>
          <cell r="J11">
            <v>0</v>
          </cell>
        </row>
        <row r="12">
          <cell r="F12">
            <v>0</v>
          </cell>
          <cell r="J12">
            <v>0</v>
          </cell>
        </row>
        <row r="13">
          <cell r="F13">
            <v>0</v>
          </cell>
          <cell r="J13">
            <v>0</v>
          </cell>
        </row>
        <row r="14">
          <cell r="F14">
            <v>0</v>
          </cell>
          <cell r="J14">
            <v>0</v>
          </cell>
        </row>
        <row r="15">
          <cell r="F15">
            <v>0</v>
          </cell>
          <cell r="J15">
            <v>0</v>
          </cell>
        </row>
        <row r="16">
          <cell r="F16">
            <v>206970917</v>
          </cell>
          <cell r="J16">
            <v>250999936</v>
          </cell>
        </row>
        <row r="17">
          <cell r="F17">
            <v>0</v>
          </cell>
          <cell r="J17">
            <v>0</v>
          </cell>
        </row>
        <row r="24">
          <cell r="F24">
            <v>0</v>
          </cell>
          <cell r="J24">
            <v>0</v>
          </cell>
        </row>
        <row r="25">
          <cell r="F25">
            <v>0</v>
          </cell>
          <cell r="J25">
            <v>0</v>
          </cell>
        </row>
        <row r="26">
          <cell r="F26">
            <v>101000921.97999999</v>
          </cell>
          <cell r="J26">
            <v>77473803</v>
          </cell>
        </row>
        <row r="27">
          <cell r="F27">
            <v>0</v>
          </cell>
          <cell r="J27">
            <v>0</v>
          </cell>
        </row>
        <row r="28">
          <cell r="F28">
            <v>92728978</v>
          </cell>
          <cell r="J28">
            <v>80071028</v>
          </cell>
        </row>
        <row r="29">
          <cell r="F29">
            <v>3218695</v>
          </cell>
          <cell r="J29">
            <v>0</v>
          </cell>
        </row>
        <row r="30">
          <cell r="F30">
            <v>0</v>
          </cell>
          <cell r="J30">
            <v>0</v>
          </cell>
        </row>
        <row r="31">
          <cell r="F31">
            <v>0</v>
          </cell>
          <cell r="J31">
            <v>0</v>
          </cell>
        </row>
        <row r="32">
          <cell r="F32">
            <v>110833733.14999998</v>
          </cell>
          <cell r="J32">
            <v>83061101</v>
          </cell>
        </row>
        <row r="33">
          <cell r="F33">
            <v>99310141</v>
          </cell>
          <cell r="J33">
            <v>0</v>
          </cell>
        </row>
        <row r="34">
          <cell r="F34">
            <v>10678771.72</v>
          </cell>
          <cell r="J34">
            <v>5307477.88</v>
          </cell>
        </row>
        <row r="35">
          <cell r="F35">
            <v>74200000</v>
          </cell>
          <cell r="J35">
            <v>75926000</v>
          </cell>
        </row>
        <row r="36">
          <cell r="F36">
            <v>42009998</v>
          </cell>
          <cell r="J36">
            <v>31333333</v>
          </cell>
        </row>
        <row r="37">
          <cell r="F37">
            <v>823375.25</v>
          </cell>
          <cell r="J37">
            <v>0</v>
          </cell>
        </row>
        <row r="38">
          <cell r="F38">
            <v>0</v>
          </cell>
          <cell r="J38">
            <v>0</v>
          </cell>
        </row>
        <row r="39">
          <cell r="F39">
            <v>15395000</v>
          </cell>
          <cell r="J39">
            <v>56374006</v>
          </cell>
        </row>
        <row r="40">
          <cell r="F40">
            <v>0</v>
          </cell>
          <cell r="J40">
            <v>19980000</v>
          </cell>
        </row>
        <row r="41">
          <cell r="F41">
            <v>0</v>
          </cell>
          <cell r="J4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E"/>
      <sheetName val="CONSOLIDADO GERERAL "/>
      <sheetName val="SEGUNDO TRIMESTRE "/>
      <sheetName val="GASTOS DE PERSONAL ACUMULADO "/>
      <sheetName val="GASTOS DE PERSONAL ACUMULADO"/>
      <sheetName val="GASTOS PÚBLICIDAD"/>
      <sheetName val="GASTOS TELEFONIA 2"/>
    </sheetNames>
    <sheetDataSet>
      <sheetData sheetId="2">
        <row r="18">
          <cell r="C18">
            <v>65000000</v>
          </cell>
        </row>
        <row r="26">
          <cell r="E26">
            <v>24298005.05</v>
          </cell>
        </row>
        <row r="40">
          <cell r="C40">
            <v>70415950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CONSOLIDADO GERERAL "/>
      <sheetName val="TERCER TRIMESTRE "/>
      <sheetName val="GASTOS DE PERSONAL"/>
      <sheetName val="GASTOS GENERALES "/>
      <sheetName val="GASTOS PÚBLICIDAD"/>
      <sheetName val="GASTOS TELEFONIA 2"/>
    </sheetNames>
    <sheetDataSet>
      <sheetData sheetId="2">
        <row r="9">
          <cell r="C9">
            <v>6828077279</v>
          </cell>
          <cell r="D9">
            <v>1177149322</v>
          </cell>
          <cell r="E9">
            <v>1253398047</v>
          </cell>
          <cell r="F9">
            <v>206970917</v>
          </cell>
        </row>
        <row r="16">
          <cell r="C16">
            <v>463000000</v>
          </cell>
          <cell r="D16">
            <v>50511000</v>
          </cell>
          <cell r="E16">
            <v>126759725</v>
          </cell>
        </row>
        <row r="18">
          <cell r="C18">
            <v>65000000</v>
          </cell>
        </row>
        <row r="20">
          <cell r="C20">
            <v>592339145</v>
          </cell>
          <cell r="D20">
            <v>0</v>
          </cell>
        </row>
        <row r="22">
          <cell r="C22">
            <v>159000000</v>
          </cell>
          <cell r="D22">
            <v>0</v>
          </cell>
          <cell r="E22">
            <v>13493402</v>
          </cell>
        </row>
        <row r="25">
          <cell r="C25">
            <v>3500000</v>
          </cell>
        </row>
        <row r="26">
          <cell r="C26">
            <v>450439146</v>
          </cell>
        </row>
        <row r="28">
          <cell r="C28">
            <v>355000000</v>
          </cell>
          <cell r="D28">
            <v>27370000</v>
          </cell>
          <cell r="E28">
            <v>17025925</v>
          </cell>
        </row>
        <row r="29">
          <cell r="C29">
            <v>220000000</v>
          </cell>
          <cell r="D29">
            <v>42471452</v>
          </cell>
        </row>
        <row r="30">
          <cell r="C30">
            <v>28792500</v>
          </cell>
          <cell r="D30">
            <v>3822749</v>
          </cell>
        </row>
        <row r="31">
          <cell r="C31">
            <v>5000000</v>
          </cell>
        </row>
        <row r="32">
          <cell r="C32">
            <v>335229965</v>
          </cell>
          <cell r="E32">
            <v>141665840</v>
          </cell>
        </row>
        <row r="33">
          <cell r="C33">
            <v>450000000</v>
          </cell>
          <cell r="D33">
            <v>102404141</v>
          </cell>
          <cell r="E33">
            <v>57357619</v>
          </cell>
        </row>
        <row r="34">
          <cell r="C34">
            <v>76867560</v>
          </cell>
          <cell r="E34">
            <v>56446</v>
          </cell>
        </row>
        <row r="35">
          <cell r="C35">
            <v>389485924</v>
          </cell>
          <cell r="D35">
            <v>32427880</v>
          </cell>
          <cell r="E35">
            <v>19727880</v>
          </cell>
        </row>
        <row r="36">
          <cell r="C36">
            <v>250000000</v>
          </cell>
          <cell r="D36">
            <v>51309998</v>
          </cell>
          <cell r="E36">
            <v>9300000</v>
          </cell>
        </row>
        <row r="37">
          <cell r="C37">
            <v>16800000</v>
          </cell>
          <cell r="D37">
            <v>1.09</v>
          </cell>
          <cell r="E37">
            <v>1.09</v>
          </cell>
        </row>
        <row r="38">
          <cell r="C38">
            <v>20000000</v>
          </cell>
          <cell r="D38">
            <v>1073000</v>
          </cell>
          <cell r="E38">
            <v>1073000</v>
          </cell>
        </row>
        <row r="39">
          <cell r="C39">
            <v>131540310</v>
          </cell>
          <cell r="D39">
            <v>15395000</v>
          </cell>
        </row>
        <row r="41">
          <cell r="C41">
            <v>28478520</v>
          </cell>
        </row>
        <row r="42">
          <cell r="C42">
            <v>50000000</v>
          </cell>
          <cell r="D42">
            <v>823376.34</v>
          </cell>
          <cell r="E42">
            <v>823376.34</v>
          </cell>
        </row>
      </sheetData>
      <sheetData sheetId="6">
        <row r="7">
          <cell r="C7">
            <v>5324200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
          <cell r="I7">
            <v>3829710</v>
          </cell>
        </row>
        <row r="8">
          <cell r="I8">
            <v>99600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Normal="70" zoomScaleSheetLayoutView="100" workbookViewId="0" topLeftCell="A14">
      <selection activeCell="A14" sqref="A14:H14"/>
    </sheetView>
  </sheetViews>
  <sheetFormatPr defaultColWidth="11.421875" defaultRowHeight="12.75"/>
  <cols>
    <col min="1" max="1" width="14.28125" style="0" customWidth="1"/>
    <col min="2" max="2" width="40.421875" style="0" customWidth="1"/>
    <col min="8" max="8" width="37.57421875" style="0" customWidth="1"/>
  </cols>
  <sheetData>
    <row r="1" spans="1:8" ht="63.75" customHeight="1" thickBot="1">
      <c r="A1" s="312"/>
      <c r="B1" s="313"/>
      <c r="C1" s="316" t="s">
        <v>39</v>
      </c>
      <c r="D1" s="317"/>
      <c r="E1" s="317"/>
      <c r="F1" s="317"/>
      <c r="G1" s="317"/>
      <c r="H1" s="318"/>
    </row>
    <row r="2" spans="1:8" ht="36.75" customHeight="1" thickBot="1">
      <c r="A2" s="314"/>
      <c r="B2" s="315"/>
      <c r="C2" s="316" t="s">
        <v>3</v>
      </c>
      <c r="D2" s="317"/>
      <c r="E2" s="317"/>
      <c r="F2" s="317"/>
      <c r="G2" s="317"/>
      <c r="H2" s="318"/>
    </row>
    <row r="3" spans="1:8" ht="14.25">
      <c r="A3" s="319" t="s">
        <v>1</v>
      </c>
      <c r="B3" s="320"/>
      <c r="C3" s="319" t="s">
        <v>28</v>
      </c>
      <c r="D3" s="323"/>
      <c r="E3" s="323"/>
      <c r="F3" s="323"/>
      <c r="G3" s="323"/>
      <c r="H3" s="324"/>
    </row>
    <row r="4" spans="1:8" ht="14.25">
      <c r="A4" s="321" t="s">
        <v>19</v>
      </c>
      <c r="B4" s="322"/>
      <c r="C4" s="309" t="s">
        <v>29</v>
      </c>
      <c r="D4" s="310"/>
      <c r="E4" s="310"/>
      <c r="F4" s="310"/>
      <c r="G4" s="310"/>
      <c r="H4" s="311"/>
    </row>
    <row r="5" spans="1:8" ht="14.25">
      <c r="A5" s="321" t="s">
        <v>0</v>
      </c>
      <c r="B5" s="322"/>
      <c r="C5" s="309" t="s">
        <v>5</v>
      </c>
      <c r="D5" s="310"/>
      <c r="E5" s="310"/>
      <c r="F5" s="310"/>
      <c r="G5" s="310"/>
      <c r="H5" s="311"/>
    </row>
    <row r="6" spans="1:8" ht="15" thickBot="1">
      <c r="A6" s="335" t="s">
        <v>4</v>
      </c>
      <c r="B6" s="336"/>
      <c r="C6" s="300" t="s">
        <v>172</v>
      </c>
      <c r="D6" s="301"/>
      <c r="E6" s="301"/>
      <c r="F6" s="301"/>
      <c r="G6" s="301"/>
      <c r="H6" s="302"/>
    </row>
    <row r="7" spans="1:8" ht="102" customHeight="1">
      <c r="A7" s="303" t="s">
        <v>190</v>
      </c>
      <c r="B7" s="304"/>
      <c r="C7" s="304"/>
      <c r="D7" s="304"/>
      <c r="E7" s="304"/>
      <c r="F7" s="304"/>
      <c r="G7" s="304"/>
      <c r="H7" s="305"/>
    </row>
    <row r="8" spans="1:8" ht="57.75" customHeight="1" thickBot="1">
      <c r="A8" s="306"/>
      <c r="B8" s="307"/>
      <c r="C8" s="307"/>
      <c r="D8" s="307"/>
      <c r="E8" s="307"/>
      <c r="F8" s="307"/>
      <c r="G8" s="307"/>
      <c r="H8" s="308"/>
    </row>
    <row r="9" spans="1:8" ht="14.25">
      <c r="A9" s="328" t="s">
        <v>13</v>
      </c>
      <c r="B9" s="328"/>
      <c r="C9" s="328"/>
      <c r="D9" s="328"/>
      <c r="E9" s="328"/>
      <c r="F9" s="328"/>
      <c r="G9" s="328"/>
      <c r="H9" s="328"/>
    </row>
    <row r="10" spans="1:8" ht="45" customHeight="1" thickBot="1">
      <c r="A10" s="332" t="s">
        <v>187</v>
      </c>
      <c r="B10" s="333"/>
      <c r="C10" s="333"/>
      <c r="D10" s="333"/>
      <c r="E10" s="333"/>
      <c r="F10" s="333"/>
      <c r="G10" s="333"/>
      <c r="H10" s="334"/>
    </row>
    <row r="11" spans="1:8" ht="15" thickBot="1">
      <c r="A11" s="325" t="s">
        <v>6</v>
      </c>
      <c r="B11" s="326"/>
      <c r="C11" s="326"/>
      <c r="D11" s="326"/>
      <c r="E11" s="326"/>
      <c r="F11" s="326"/>
      <c r="G11" s="326"/>
      <c r="H11" s="327"/>
    </row>
    <row r="12" spans="1:9" ht="69" customHeight="1">
      <c r="A12" s="329" t="s">
        <v>188</v>
      </c>
      <c r="B12" s="330"/>
      <c r="C12" s="330"/>
      <c r="D12" s="330"/>
      <c r="E12" s="330"/>
      <c r="F12" s="330"/>
      <c r="G12" s="330"/>
      <c r="H12" s="331"/>
      <c r="I12" s="1"/>
    </row>
    <row r="13" spans="1:8" ht="15.75" customHeight="1">
      <c r="A13" s="328" t="s">
        <v>84</v>
      </c>
      <c r="B13" s="328"/>
      <c r="C13" s="328"/>
      <c r="D13" s="328"/>
      <c r="E13" s="328"/>
      <c r="F13" s="328"/>
      <c r="G13" s="328"/>
      <c r="H13" s="328"/>
    </row>
    <row r="14" spans="1:8" ht="396.75" customHeight="1">
      <c r="A14" s="346" t="s">
        <v>191</v>
      </c>
      <c r="B14" s="347"/>
      <c r="C14" s="347"/>
      <c r="D14" s="347"/>
      <c r="E14" s="347"/>
      <c r="F14" s="347"/>
      <c r="G14" s="347"/>
      <c r="H14" s="348"/>
    </row>
    <row r="15" spans="1:8" ht="24" customHeight="1">
      <c r="A15" s="328" t="s">
        <v>189</v>
      </c>
      <c r="B15" s="328"/>
      <c r="C15" s="328"/>
      <c r="D15" s="328"/>
      <c r="E15" s="328"/>
      <c r="F15" s="328"/>
      <c r="G15" s="328"/>
      <c r="H15" s="328"/>
    </row>
    <row r="16" spans="1:8" ht="31.5" customHeight="1" thickBot="1">
      <c r="A16" s="332" t="s">
        <v>192</v>
      </c>
      <c r="B16" s="333"/>
      <c r="C16" s="333"/>
      <c r="D16" s="333"/>
      <c r="E16" s="333"/>
      <c r="F16" s="333"/>
      <c r="G16" s="333"/>
      <c r="H16" s="334"/>
    </row>
    <row r="17" spans="1:8" ht="12.75" customHeight="1" thickBot="1">
      <c r="A17" s="325" t="s">
        <v>7</v>
      </c>
      <c r="B17" s="326"/>
      <c r="C17" s="326"/>
      <c r="D17" s="326"/>
      <c r="E17" s="326"/>
      <c r="F17" s="326"/>
      <c r="G17" s="326"/>
      <c r="H17" s="327"/>
    </row>
    <row r="18" spans="1:8" ht="46.5" customHeight="1" thickBot="1">
      <c r="A18" s="350" t="s">
        <v>173</v>
      </c>
      <c r="B18" s="351"/>
      <c r="C18" s="351"/>
      <c r="D18" s="351"/>
      <c r="E18" s="351"/>
      <c r="F18" s="351"/>
      <c r="G18" s="351"/>
      <c r="H18" s="352"/>
    </row>
    <row r="19" spans="1:8" ht="12.75" customHeight="1" thickBot="1">
      <c r="A19" s="316" t="s">
        <v>2</v>
      </c>
      <c r="B19" s="317"/>
      <c r="C19" s="317"/>
      <c r="D19" s="317"/>
      <c r="E19" s="317"/>
      <c r="F19" s="317"/>
      <c r="G19" s="317"/>
      <c r="H19" s="318"/>
    </row>
    <row r="20" spans="1:8" s="26" customFormat="1" ht="33.75" customHeight="1" thickBot="1">
      <c r="A20" s="353" t="s">
        <v>170</v>
      </c>
      <c r="B20" s="354"/>
      <c r="C20" s="354"/>
      <c r="D20" s="354"/>
      <c r="E20" s="354"/>
      <c r="F20" s="354"/>
      <c r="G20" s="354"/>
      <c r="H20" s="355"/>
    </row>
    <row r="21" spans="1:8" ht="37.5" customHeight="1" thickBot="1">
      <c r="A21" s="349" t="s">
        <v>33</v>
      </c>
      <c r="B21" s="317"/>
      <c r="C21" s="317"/>
      <c r="D21" s="317"/>
      <c r="E21" s="317"/>
      <c r="F21" s="317"/>
      <c r="G21" s="317"/>
      <c r="H21" s="318"/>
    </row>
    <row r="22" spans="1:8" ht="12.75" customHeight="1">
      <c r="A22" s="337" t="s">
        <v>5</v>
      </c>
      <c r="B22" s="338"/>
      <c r="C22" s="338"/>
      <c r="D22" s="338"/>
      <c r="E22" s="338"/>
      <c r="F22" s="338"/>
      <c r="G22" s="338"/>
      <c r="H22" s="339"/>
    </row>
    <row r="23" spans="1:8" ht="39" customHeight="1">
      <c r="A23" s="340"/>
      <c r="B23" s="341"/>
      <c r="C23" s="341"/>
      <c r="D23" s="341"/>
      <c r="E23" s="341"/>
      <c r="F23" s="341"/>
      <c r="G23" s="341"/>
      <c r="H23" s="342"/>
    </row>
    <row r="24" spans="1:8" ht="26.25" customHeight="1" thickBot="1">
      <c r="A24" s="343" t="s">
        <v>0</v>
      </c>
      <c r="B24" s="344"/>
      <c r="C24" s="344"/>
      <c r="D24" s="344"/>
      <c r="E24" s="344"/>
      <c r="F24" s="344"/>
      <c r="G24" s="344"/>
      <c r="H24" s="345"/>
    </row>
    <row r="27" spans="1:8" ht="12.75">
      <c r="A27" s="3"/>
      <c r="B27" s="3"/>
      <c r="C27" s="3"/>
      <c r="D27" s="3"/>
      <c r="E27" s="3"/>
      <c r="F27" s="3"/>
      <c r="G27" s="3"/>
      <c r="H27" s="3"/>
    </row>
    <row r="29" spans="1:8" ht="12.75">
      <c r="A29" s="2"/>
      <c r="B29" s="2"/>
      <c r="C29" s="2"/>
      <c r="D29" s="2"/>
      <c r="E29" s="2"/>
      <c r="F29" s="2"/>
      <c r="G29" s="2"/>
      <c r="H29" s="2"/>
    </row>
  </sheetData>
  <sheetProtection/>
  <mergeCells count="27">
    <mergeCell ref="C5:H5"/>
    <mergeCell ref="A6:B6"/>
    <mergeCell ref="A22:H23"/>
    <mergeCell ref="A24:H24"/>
    <mergeCell ref="A14:H14"/>
    <mergeCell ref="A21:H21"/>
    <mergeCell ref="A19:H19"/>
    <mergeCell ref="A16:H16"/>
    <mergeCell ref="A18:H18"/>
    <mergeCell ref="A20:H20"/>
    <mergeCell ref="A17:H17"/>
    <mergeCell ref="A13:H13"/>
    <mergeCell ref="A12:H12"/>
    <mergeCell ref="A11:H11"/>
    <mergeCell ref="A9:H9"/>
    <mergeCell ref="A10:H10"/>
    <mergeCell ref="A15:H15"/>
    <mergeCell ref="C6:H6"/>
    <mergeCell ref="A7:H8"/>
    <mergeCell ref="C4:H4"/>
    <mergeCell ref="A1:B2"/>
    <mergeCell ref="C1:H1"/>
    <mergeCell ref="C2:H2"/>
    <mergeCell ref="A3:B3"/>
    <mergeCell ref="A4:B4"/>
    <mergeCell ref="C3:H3"/>
    <mergeCell ref="A5:B5"/>
  </mergeCells>
  <printOptions/>
  <pageMargins left="0.75" right="0.75" top="1" bottom="1" header="0" footer="0"/>
  <pageSetup horizontalDpi="600" verticalDpi="600" orientation="portrait" scale="61" r:id="rId2"/>
  <rowBreaks count="1" manualBreakCount="1">
    <brk id="12" max="255" man="1"/>
  </rowBreaks>
  <drawing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I17" sqref="I17"/>
    </sheetView>
  </sheetViews>
  <sheetFormatPr defaultColWidth="11.421875" defaultRowHeight="12.75"/>
  <cols>
    <col min="1" max="1" width="22.8515625" style="0" customWidth="1"/>
    <col min="2" max="2" width="28.8515625" style="0" customWidth="1"/>
    <col min="3" max="3" width="17.8515625" style="0" customWidth="1"/>
    <col min="4" max="4" width="17.7109375" style="0" customWidth="1"/>
    <col min="5" max="5" width="16.00390625" style="0" customWidth="1"/>
    <col min="6" max="6" width="12.140625" style="0" customWidth="1"/>
    <col min="7" max="7" width="16.421875" style="0" bestFit="1" customWidth="1"/>
    <col min="8" max="8" width="12.8515625" style="0" customWidth="1"/>
    <col min="9" max="9" width="20.28125" style="0" customWidth="1"/>
  </cols>
  <sheetData>
    <row r="1" spans="1:6" ht="48" customHeight="1" thickBot="1">
      <c r="A1" s="374"/>
      <c r="B1" s="376" t="s">
        <v>8</v>
      </c>
      <c r="C1" s="377"/>
      <c r="D1" s="377"/>
      <c r="E1" s="377"/>
      <c r="F1" s="378"/>
    </row>
    <row r="2" spans="1:8" ht="36" customHeight="1" thickBot="1">
      <c r="A2" s="375"/>
      <c r="B2" s="376" t="s">
        <v>176</v>
      </c>
      <c r="C2" s="377"/>
      <c r="D2" s="377"/>
      <c r="E2" s="377"/>
      <c r="F2" s="378"/>
      <c r="G2" s="21"/>
      <c r="H2" s="21"/>
    </row>
    <row r="3" spans="1:8" ht="15" thickBot="1">
      <c r="A3" s="4" t="s">
        <v>16</v>
      </c>
      <c r="B3" s="379" t="s">
        <v>34</v>
      </c>
      <c r="C3" s="379"/>
      <c r="D3" s="379"/>
      <c r="E3" s="379"/>
      <c r="F3" s="380"/>
      <c r="G3" s="5"/>
      <c r="H3" s="5"/>
    </row>
    <row r="4" spans="1:8" ht="13.5" thickBot="1">
      <c r="A4" s="381" t="s">
        <v>27</v>
      </c>
      <c r="B4" s="382"/>
      <c r="C4" s="382"/>
      <c r="D4" s="382"/>
      <c r="E4" s="382"/>
      <c r="F4" s="383"/>
      <c r="G4" s="5"/>
      <c r="H4" s="5"/>
    </row>
    <row r="5" spans="1:8" ht="12.75">
      <c r="A5" s="356" t="s">
        <v>9</v>
      </c>
      <c r="B5" s="359" t="s">
        <v>10</v>
      </c>
      <c r="C5" s="362" t="s">
        <v>174</v>
      </c>
      <c r="D5" s="362" t="s">
        <v>175</v>
      </c>
      <c r="E5" s="362" t="s">
        <v>11</v>
      </c>
      <c r="F5" s="366" t="s">
        <v>12</v>
      </c>
      <c r="G5" s="5"/>
      <c r="H5" s="5"/>
    </row>
    <row r="6" spans="1:8" ht="12.75">
      <c r="A6" s="357"/>
      <c r="B6" s="360"/>
      <c r="C6" s="363"/>
      <c r="D6" s="363"/>
      <c r="E6" s="363"/>
      <c r="F6" s="367"/>
      <c r="G6" s="5"/>
      <c r="H6" s="5"/>
    </row>
    <row r="7" spans="1:8" ht="12.75">
      <c r="A7" s="358"/>
      <c r="B7" s="361"/>
      <c r="C7" s="364"/>
      <c r="D7" s="364"/>
      <c r="E7" s="365"/>
      <c r="F7" s="368"/>
      <c r="G7" s="5"/>
      <c r="H7" s="5"/>
    </row>
    <row r="8" spans="1:8" ht="12.75">
      <c r="A8" s="6"/>
      <c r="B8" s="7"/>
      <c r="C8" s="7"/>
      <c r="D8" s="7"/>
      <c r="E8" s="7"/>
      <c r="F8" s="8"/>
      <c r="G8" s="5"/>
      <c r="H8" s="5"/>
    </row>
    <row r="9" spans="1:9" ht="12.75">
      <c r="A9" s="14" t="s">
        <v>81</v>
      </c>
      <c r="B9" s="15" t="s">
        <v>13</v>
      </c>
      <c r="C9" s="62">
        <f>C11+C13+C15</f>
        <v>1770885296</v>
      </c>
      <c r="D9" s="62">
        <f>D11+D13+D15</f>
        <v>1708708315.4799998</v>
      </c>
      <c r="E9" s="16">
        <f>C9-D9</f>
        <v>62176980.52000022</v>
      </c>
      <c r="F9" s="69">
        <f>_xlfn.IFERROR((C9/D9)-1,"N/A")</f>
        <v>0.036388293985994746</v>
      </c>
      <c r="G9" s="64"/>
      <c r="H9" s="22" t="s">
        <v>14</v>
      </c>
      <c r="I9" s="5"/>
    </row>
    <row r="10" spans="1:8" ht="12.75">
      <c r="A10" s="11"/>
      <c r="B10" s="7"/>
      <c r="C10" s="7"/>
      <c r="D10" s="17"/>
      <c r="E10" s="9"/>
      <c r="F10" s="10" t="s">
        <v>14</v>
      </c>
      <c r="G10" s="5"/>
      <c r="H10" s="5"/>
    </row>
    <row r="11" spans="1:10" ht="12.75">
      <c r="A11" s="11" t="s">
        <v>82</v>
      </c>
      <c r="B11" s="7" t="s">
        <v>6</v>
      </c>
      <c r="C11" s="16">
        <f>'GASTOS DE PERSONAL'!E11</f>
        <v>1180919851</v>
      </c>
      <c r="D11" s="16">
        <f>'GASTOS DE PERSONAL'!I12</f>
        <v>1253398047</v>
      </c>
      <c r="E11" s="16">
        <f>SUM(C11-D11)</f>
        <v>-72478196</v>
      </c>
      <c r="F11" s="69">
        <f>_xlfn.IFERROR((C11/D11)-1,"N/A")</f>
        <v>-0.05782536216126721</v>
      </c>
      <c r="G11" s="63"/>
      <c r="H11" s="63"/>
      <c r="I11" s="267"/>
      <c r="J11" s="268"/>
    </row>
    <row r="12" spans="1:7" ht="12.75">
      <c r="A12" s="11"/>
      <c r="B12" s="7"/>
      <c r="C12" s="17"/>
      <c r="D12" s="17"/>
      <c r="E12" s="9"/>
      <c r="F12" s="10" t="s">
        <v>14</v>
      </c>
      <c r="G12" s="5"/>
    </row>
    <row r="13" spans="1:8" ht="12.75">
      <c r="A13" s="65" t="s">
        <v>83</v>
      </c>
      <c r="B13" s="66" t="s">
        <v>84</v>
      </c>
      <c r="C13" s="70">
        <f>'ADQUISICION DE BIENES Y SERVICI'!E11</f>
        <v>555867715</v>
      </c>
      <c r="D13" s="16">
        <f>'ADQUISICION DE BIENES Y SERVICI'!I11</f>
        <v>454486892.14</v>
      </c>
      <c r="E13" s="16">
        <f>SUM(C13-D13)</f>
        <v>101380822.86000001</v>
      </c>
      <c r="F13" s="69">
        <f>_xlfn.IFERROR((C13/D13)-1,"N/A")</f>
        <v>0.22306654958218397</v>
      </c>
      <c r="G13" s="5"/>
      <c r="H13" s="5"/>
    </row>
    <row r="14" spans="1:8" ht="12.75">
      <c r="A14" s="11"/>
      <c r="B14" s="7"/>
      <c r="C14" s="17"/>
      <c r="D14" s="17"/>
      <c r="E14" s="9"/>
      <c r="F14" s="10" t="s">
        <v>14</v>
      </c>
      <c r="G14" s="5"/>
      <c r="H14" s="5"/>
    </row>
    <row r="15" spans="1:8" s="26" customFormat="1" ht="12.75">
      <c r="A15" s="23" t="s">
        <v>85</v>
      </c>
      <c r="B15" s="67" t="s">
        <v>86</v>
      </c>
      <c r="C15" s="70">
        <f>'GASTOS POR TRIBUTOS, TASAS, CON'!E11</f>
        <v>34097730</v>
      </c>
      <c r="D15" s="266">
        <f>'GASTOS POR TRIBUTOS, TASAS, CON'!I11</f>
        <v>823376.34</v>
      </c>
      <c r="E15" s="16">
        <f>SUM(C15-D15)</f>
        <v>33274353.66</v>
      </c>
      <c r="F15" s="69">
        <f>_xlfn.IFERROR((C15/D15)-1,"N/A")</f>
        <v>40.4120838109096</v>
      </c>
      <c r="G15" s="264"/>
      <c r="H15" s="265"/>
    </row>
    <row r="16" spans="1:8" s="26" customFormat="1" ht="12.75">
      <c r="A16" s="23"/>
      <c r="B16" s="24"/>
      <c r="C16" s="27"/>
      <c r="D16" s="68"/>
      <c r="E16" s="71"/>
      <c r="F16" s="72"/>
      <c r="G16" s="25"/>
      <c r="H16" s="25"/>
    </row>
    <row r="17" spans="1:8" ht="12.75">
      <c r="A17" s="340" t="s">
        <v>35</v>
      </c>
      <c r="B17" s="341"/>
      <c r="C17" s="341" t="s">
        <v>37</v>
      </c>
      <c r="D17" s="341"/>
      <c r="E17" s="341"/>
      <c r="F17" s="342"/>
      <c r="H17" s="12"/>
    </row>
    <row r="18" spans="1:6" ht="49.5" customHeight="1">
      <c r="A18" s="340"/>
      <c r="B18" s="341"/>
      <c r="C18" s="341"/>
      <c r="D18" s="341"/>
      <c r="E18" s="341"/>
      <c r="F18" s="342"/>
    </row>
    <row r="19" spans="1:6" ht="12.75">
      <c r="A19" s="340"/>
      <c r="B19" s="341"/>
      <c r="C19" s="341"/>
      <c r="D19" s="341"/>
      <c r="E19" s="341"/>
      <c r="F19" s="342"/>
    </row>
    <row r="20" spans="1:6" ht="12.75">
      <c r="A20" s="340"/>
      <c r="B20" s="341"/>
      <c r="C20" s="341"/>
      <c r="D20" s="341"/>
      <c r="E20" s="341"/>
      <c r="F20" s="342"/>
    </row>
    <row r="21" spans="1:6" ht="12.75">
      <c r="A21" s="340"/>
      <c r="B21" s="341"/>
      <c r="C21" s="341"/>
      <c r="D21" s="341"/>
      <c r="E21" s="341"/>
      <c r="F21" s="342"/>
    </row>
    <row r="22" spans="1:6" ht="12.75">
      <c r="A22" s="340" t="s">
        <v>0</v>
      </c>
      <c r="B22" s="341"/>
      <c r="C22" s="369" t="s">
        <v>38</v>
      </c>
      <c r="D22" s="370"/>
      <c r="E22" s="370"/>
      <c r="F22" s="371"/>
    </row>
    <row r="23" spans="1:6" ht="105" customHeight="1" thickBot="1">
      <c r="A23" s="343"/>
      <c r="B23" s="344"/>
      <c r="C23" s="372"/>
      <c r="D23" s="372"/>
      <c r="E23" s="372"/>
      <c r="F23" s="373"/>
    </row>
  </sheetData>
  <sheetProtection/>
  <mergeCells count="16">
    <mergeCell ref="A19:F21"/>
    <mergeCell ref="A22:B23"/>
    <mergeCell ref="C22:F23"/>
    <mergeCell ref="A1:A2"/>
    <mergeCell ref="B1:F1"/>
    <mergeCell ref="B2:F2"/>
    <mergeCell ref="B3:F3"/>
    <mergeCell ref="A4:F4"/>
    <mergeCell ref="A17:B18"/>
    <mergeCell ref="C17:F18"/>
    <mergeCell ref="A5:A7"/>
    <mergeCell ref="B5:B7"/>
    <mergeCell ref="C5:C7"/>
    <mergeCell ref="D5:D7"/>
    <mergeCell ref="E5:E7"/>
    <mergeCell ref="F5:F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4">
      <selection activeCell="C18" sqref="C18"/>
    </sheetView>
  </sheetViews>
  <sheetFormatPr defaultColWidth="11.421875" defaultRowHeight="12.75"/>
  <cols>
    <col min="1" max="1" width="44.140625" style="0" bestFit="1" customWidth="1"/>
    <col min="2" max="2" width="41.28125" style="0" bestFit="1" customWidth="1"/>
    <col min="3" max="3" width="35.140625" style="0" customWidth="1"/>
    <col min="4" max="4" width="21.140625" style="0" customWidth="1"/>
    <col min="5" max="5" width="26.00390625" style="0" customWidth="1"/>
    <col min="7" max="7" width="16.57421875" style="0" bestFit="1" customWidth="1"/>
  </cols>
  <sheetData>
    <row r="1" spans="1:5" ht="12.75">
      <c r="A1" s="73"/>
      <c r="B1" s="74"/>
      <c r="C1" s="75"/>
      <c r="D1" s="76" t="s">
        <v>177</v>
      </c>
      <c r="E1" s="77" t="s">
        <v>87</v>
      </c>
    </row>
    <row r="2" spans="1:5" ht="13.5" thickBot="1">
      <c r="A2" s="78" t="s">
        <v>88</v>
      </c>
      <c r="B2" s="79" t="s">
        <v>89</v>
      </c>
      <c r="C2" s="80" t="s">
        <v>90</v>
      </c>
      <c r="D2" s="81" t="s">
        <v>91</v>
      </c>
      <c r="E2" s="82" t="s">
        <v>178</v>
      </c>
    </row>
    <row r="3" spans="1:5" ht="12.75" customHeight="1">
      <c r="A3" s="83"/>
      <c r="B3" s="84" t="s">
        <v>92</v>
      </c>
      <c r="C3" s="269">
        <v>3253866000</v>
      </c>
      <c r="D3" s="270">
        <v>756683117</v>
      </c>
      <c r="E3" s="271">
        <f>+D3</f>
        <v>756683117</v>
      </c>
    </row>
    <row r="4" spans="1:5" ht="12.75" customHeight="1">
      <c r="A4" s="85"/>
      <c r="B4" s="86" t="s">
        <v>93</v>
      </c>
      <c r="C4" s="272">
        <v>78390000</v>
      </c>
      <c r="D4" s="273">
        <v>0</v>
      </c>
      <c r="E4" s="271">
        <f aca="true" t="shared" si="0" ref="E4:E20">+D4</f>
        <v>0</v>
      </c>
    </row>
    <row r="5" spans="1:5" ht="12.75" customHeight="1">
      <c r="A5" s="85"/>
      <c r="B5" s="86" t="s">
        <v>94</v>
      </c>
      <c r="C5" s="272">
        <v>6000000</v>
      </c>
      <c r="D5" s="273">
        <v>0</v>
      </c>
      <c r="E5" s="271">
        <f t="shared" si="0"/>
        <v>0</v>
      </c>
    </row>
    <row r="6" spans="1:5" ht="12.75" customHeight="1">
      <c r="A6" s="85"/>
      <c r="B6" s="86" t="s">
        <v>95</v>
      </c>
      <c r="C6" s="272">
        <v>31309000</v>
      </c>
      <c r="D6" s="273">
        <v>37263538</v>
      </c>
      <c r="E6" s="271">
        <f t="shared" si="0"/>
        <v>37263538</v>
      </c>
    </row>
    <row r="7" spans="1:5" ht="12.75">
      <c r="A7" s="89"/>
      <c r="B7" s="86" t="s">
        <v>96</v>
      </c>
      <c r="C7" s="272">
        <v>236250000</v>
      </c>
      <c r="D7" s="273">
        <v>5395873</v>
      </c>
      <c r="E7" s="271">
        <f t="shared" si="0"/>
        <v>5395873</v>
      </c>
    </row>
    <row r="8" spans="1:7" ht="12.75" customHeight="1">
      <c r="A8" s="90"/>
      <c r="B8" s="86" t="s">
        <v>97</v>
      </c>
      <c r="C8" s="272">
        <v>221101000</v>
      </c>
      <c r="D8" s="274">
        <v>46808192</v>
      </c>
      <c r="E8" s="275">
        <f t="shared" si="0"/>
        <v>46808192</v>
      </c>
      <c r="G8" s="92"/>
    </row>
    <row r="9" spans="1:5" ht="12.75" customHeight="1">
      <c r="A9" s="90"/>
      <c r="B9" s="86" t="s">
        <v>98</v>
      </c>
      <c r="C9" s="272">
        <v>19361000</v>
      </c>
      <c r="D9" s="274">
        <v>2988240</v>
      </c>
      <c r="E9" s="275">
        <f t="shared" si="0"/>
        <v>2988240</v>
      </c>
    </row>
    <row r="10" spans="1:7" ht="12.75" customHeight="1">
      <c r="A10" s="90"/>
      <c r="B10" s="86" t="s">
        <v>99</v>
      </c>
      <c r="C10" s="272">
        <v>104601000</v>
      </c>
      <c r="D10" s="274">
        <v>11674175</v>
      </c>
      <c r="E10" s="275">
        <f t="shared" si="0"/>
        <v>11674175</v>
      </c>
      <c r="G10" s="92"/>
    </row>
    <row r="11" spans="1:5" ht="12.75" customHeight="1" thickBot="1">
      <c r="A11" s="90"/>
      <c r="B11" s="86" t="s">
        <v>100</v>
      </c>
      <c r="C11" s="272">
        <v>151822000</v>
      </c>
      <c r="D11" s="274">
        <v>0</v>
      </c>
      <c r="E11" s="275">
        <f t="shared" si="0"/>
        <v>0</v>
      </c>
    </row>
    <row r="12" spans="1:5" ht="12.75" customHeight="1" thickBot="1">
      <c r="A12" s="93" t="s">
        <v>101</v>
      </c>
      <c r="B12" s="86" t="s">
        <v>102</v>
      </c>
      <c r="C12" s="272">
        <v>165296000</v>
      </c>
      <c r="D12" s="274">
        <v>25619353</v>
      </c>
      <c r="E12" s="275">
        <f t="shared" si="0"/>
        <v>25619353</v>
      </c>
    </row>
    <row r="13" spans="1:7" ht="12.75" customHeight="1">
      <c r="A13" s="90"/>
      <c r="B13" s="86" t="s">
        <v>103</v>
      </c>
      <c r="C13" s="272">
        <v>329969000</v>
      </c>
      <c r="D13" s="274">
        <v>0</v>
      </c>
      <c r="E13" s="275">
        <f t="shared" si="0"/>
        <v>0</v>
      </c>
      <c r="G13" s="94"/>
    </row>
    <row r="14" spans="1:7" ht="12.75" customHeight="1">
      <c r="A14" s="85"/>
      <c r="B14" s="86" t="s">
        <v>104</v>
      </c>
      <c r="C14" s="272">
        <f>305729000+365618000</f>
        <v>671347000</v>
      </c>
      <c r="D14" s="274">
        <v>36999423</v>
      </c>
      <c r="E14" s="275">
        <f t="shared" si="0"/>
        <v>36999423</v>
      </c>
      <c r="G14" s="94"/>
    </row>
    <row r="15" spans="1:5" ht="12.75" customHeight="1">
      <c r="A15" s="85"/>
      <c r="B15" s="86" t="s">
        <v>105</v>
      </c>
      <c r="C15" s="272">
        <v>338435000</v>
      </c>
      <c r="D15" s="274">
        <v>72087820</v>
      </c>
      <c r="E15" s="275">
        <f t="shared" si="0"/>
        <v>72087820</v>
      </c>
    </row>
    <row r="16" spans="1:5" ht="12.75" customHeight="1">
      <c r="A16" s="85"/>
      <c r="B16" s="86" t="s">
        <v>106</v>
      </c>
      <c r="C16" s="272">
        <v>20935000</v>
      </c>
      <c r="D16" s="274">
        <v>4797300</v>
      </c>
      <c r="E16" s="275">
        <f t="shared" si="0"/>
        <v>4797300</v>
      </c>
    </row>
    <row r="17" spans="1:5" ht="12.75" customHeight="1">
      <c r="A17" s="85"/>
      <c r="B17" s="86" t="s">
        <v>107</v>
      </c>
      <c r="C17" s="272">
        <v>460711000</v>
      </c>
      <c r="D17" s="274">
        <v>101766820</v>
      </c>
      <c r="E17" s="275">
        <f t="shared" si="0"/>
        <v>101766820</v>
      </c>
    </row>
    <row r="18" spans="1:5" ht="12.75" customHeight="1">
      <c r="A18" s="85"/>
      <c r="B18" s="86" t="s">
        <v>108</v>
      </c>
      <c r="C18" s="272">
        <v>81111000</v>
      </c>
      <c r="D18" s="274">
        <v>17523100</v>
      </c>
      <c r="E18" s="275">
        <f t="shared" si="0"/>
        <v>17523100</v>
      </c>
    </row>
    <row r="19" spans="1:5" ht="12.75" customHeight="1">
      <c r="A19" s="85"/>
      <c r="B19" s="86" t="s">
        <v>109</v>
      </c>
      <c r="C19" s="272">
        <v>121667000</v>
      </c>
      <c r="D19" s="274">
        <v>26277500</v>
      </c>
      <c r="E19" s="275">
        <f t="shared" si="0"/>
        <v>26277500</v>
      </c>
    </row>
    <row r="20" spans="1:5" ht="12.75" customHeight="1">
      <c r="A20" s="85"/>
      <c r="B20" s="86" t="s">
        <v>110</v>
      </c>
      <c r="C20" s="272">
        <v>162223000</v>
      </c>
      <c r="D20" s="274">
        <v>35035400</v>
      </c>
      <c r="E20" s="275">
        <f t="shared" si="0"/>
        <v>35035400</v>
      </c>
    </row>
    <row r="21" spans="1:5" ht="12.75" customHeight="1">
      <c r="A21" s="85"/>
      <c r="B21" s="86" t="s">
        <v>111</v>
      </c>
      <c r="C21" s="272"/>
      <c r="D21" s="274">
        <v>0</v>
      </c>
      <c r="E21" s="276">
        <f>+D21</f>
        <v>0</v>
      </c>
    </row>
    <row r="22" spans="1:5" ht="12.75" customHeight="1" thickBot="1">
      <c r="A22" s="85"/>
      <c r="B22" s="277" t="s">
        <v>112</v>
      </c>
      <c r="C22" s="278">
        <v>30000000</v>
      </c>
      <c r="D22" s="279"/>
      <c r="E22" s="107">
        <f>+D22</f>
        <v>0</v>
      </c>
    </row>
    <row r="23" spans="1:5" ht="12.75" customHeight="1" thickBot="1">
      <c r="A23" s="93" t="s">
        <v>179</v>
      </c>
      <c r="B23" s="280"/>
      <c r="C23" s="281"/>
      <c r="D23" s="282">
        <f>SUM(D3:D22)</f>
        <v>1180919851</v>
      </c>
      <c r="E23" s="283">
        <f>SUM(E3:E22)</f>
        <v>1180919851</v>
      </c>
    </row>
    <row r="24" spans="1:5" ht="13.5" thickBot="1">
      <c r="A24" s="95"/>
      <c r="B24" s="284" t="s">
        <v>113</v>
      </c>
      <c r="C24" s="285">
        <v>0</v>
      </c>
      <c r="D24" s="220"/>
      <c r="E24" s="286">
        <f>+D24</f>
        <v>0</v>
      </c>
    </row>
    <row r="25" spans="1:5" ht="13.5" thickBot="1">
      <c r="A25" s="99" t="s">
        <v>114</v>
      </c>
      <c r="B25" s="100" t="s">
        <v>115</v>
      </c>
      <c r="C25" s="269">
        <v>486000000</v>
      </c>
      <c r="D25" s="269">
        <v>0</v>
      </c>
      <c r="E25" s="101">
        <v>141182675</v>
      </c>
    </row>
    <row r="26" spans="1:5" ht="12.75">
      <c r="A26" s="102"/>
      <c r="B26" s="103" t="s">
        <v>116</v>
      </c>
      <c r="C26" s="272">
        <v>620000000</v>
      </c>
      <c r="D26" s="287"/>
      <c r="E26" s="104"/>
    </row>
    <row r="27" spans="1:5" ht="12.75">
      <c r="A27" s="89"/>
      <c r="B27" s="103" t="s">
        <v>117</v>
      </c>
      <c r="C27" s="272">
        <v>166200000</v>
      </c>
      <c r="D27" s="88"/>
      <c r="E27" s="104">
        <v>5625087</v>
      </c>
    </row>
    <row r="28" spans="1:5" ht="12.75">
      <c r="A28" s="89"/>
      <c r="B28" s="103" t="s">
        <v>118</v>
      </c>
      <c r="C28" s="272">
        <v>472000000</v>
      </c>
      <c r="D28" s="88">
        <v>2445505</v>
      </c>
      <c r="E28" s="104">
        <v>79260236</v>
      </c>
    </row>
    <row r="29" spans="1:5" ht="12.75">
      <c r="A29" s="89"/>
      <c r="B29" s="103" t="s">
        <v>119</v>
      </c>
      <c r="C29" s="272">
        <v>372000000</v>
      </c>
      <c r="D29" s="88">
        <v>48276299</v>
      </c>
      <c r="E29" s="104">
        <v>50442763</v>
      </c>
    </row>
    <row r="30" spans="1:5" ht="12.75">
      <c r="A30" s="89"/>
      <c r="B30" s="103" t="s">
        <v>120</v>
      </c>
      <c r="C30" s="272">
        <v>3675000</v>
      </c>
      <c r="D30" s="88"/>
      <c r="E30" s="104"/>
    </row>
    <row r="31" spans="1:5" ht="12.75">
      <c r="A31" s="89"/>
      <c r="B31" s="103" t="s">
        <v>121</v>
      </c>
      <c r="C31" s="272">
        <v>251000000</v>
      </c>
      <c r="D31" s="88">
        <v>32195248</v>
      </c>
      <c r="E31" s="104">
        <v>32195248</v>
      </c>
    </row>
    <row r="32" spans="1:5" ht="12.75">
      <c r="A32" s="89"/>
      <c r="B32" s="103" t="s">
        <v>122</v>
      </c>
      <c r="C32" s="272">
        <v>30000000</v>
      </c>
      <c r="D32" s="88">
        <v>4516028</v>
      </c>
      <c r="E32" s="104">
        <f>+D32</f>
        <v>4516028</v>
      </c>
    </row>
    <row r="33" spans="1:5" ht="12.75">
      <c r="A33" s="89"/>
      <c r="B33" s="103" t="s">
        <v>123</v>
      </c>
      <c r="C33" s="272">
        <v>351000000</v>
      </c>
      <c r="D33" s="105"/>
      <c r="E33" s="104">
        <v>144260778</v>
      </c>
    </row>
    <row r="34" spans="1:5" ht="12.75">
      <c r="A34" s="89"/>
      <c r="B34" s="103" t="s">
        <v>124</v>
      </c>
      <c r="C34" s="272">
        <v>169000000</v>
      </c>
      <c r="D34" s="105">
        <v>1751566</v>
      </c>
      <c r="E34" s="104"/>
    </row>
    <row r="35" spans="1:5" ht="12.75">
      <c r="A35" s="89"/>
      <c r="B35" s="103" t="s">
        <v>125</v>
      </c>
      <c r="C35" s="272">
        <v>408000000</v>
      </c>
      <c r="D35" s="88">
        <v>68144525</v>
      </c>
      <c r="E35" s="104">
        <v>50094000</v>
      </c>
    </row>
    <row r="36" spans="1:5" ht="24">
      <c r="A36" s="89"/>
      <c r="B36" s="103" t="s">
        <v>126</v>
      </c>
      <c r="C36" s="272">
        <v>262000000</v>
      </c>
      <c r="D36" s="88">
        <v>0</v>
      </c>
      <c r="E36" s="104">
        <v>46800000</v>
      </c>
    </row>
    <row r="37" spans="1:5" ht="12.75">
      <c r="A37" s="89"/>
      <c r="B37" s="103" t="s">
        <v>127</v>
      </c>
      <c r="C37" s="272">
        <v>472000000</v>
      </c>
      <c r="D37" s="88">
        <v>543943416</v>
      </c>
      <c r="E37" s="104"/>
    </row>
    <row r="38" spans="1:5" ht="12.75">
      <c r="A38" s="89"/>
      <c r="B38" s="103" t="s">
        <v>128</v>
      </c>
      <c r="C38" s="272">
        <v>21000000</v>
      </c>
      <c r="D38" s="88">
        <v>1490900</v>
      </c>
      <c r="E38" s="104">
        <f>+D38</f>
        <v>1490900</v>
      </c>
    </row>
    <row r="39" spans="1:5" ht="12.75">
      <c r="A39" s="89"/>
      <c r="B39" s="106" t="s">
        <v>129</v>
      </c>
      <c r="C39" s="272">
        <v>17600000</v>
      </c>
      <c r="D39" s="107"/>
      <c r="E39" s="104"/>
    </row>
    <row r="40" spans="1:5" ht="12.75">
      <c r="A40" s="89"/>
      <c r="B40" s="106" t="s">
        <v>130</v>
      </c>
      <c r="C40" s="272">
        <v>73930000</v>
      </c>
      <c r="D40" s="107"/>
      <c r="E40" s="104"/>
    </row>
    <row r="41" spans="1:5" ht="12.75">
      <c r="A41" s="89"/>
      <c r="B41" s="106" t="s">
        <v>18</v>
      </c>
      <c r="C41" s="272">
        <v>5200000</v>
      </c>
      <c r="D41" s="107"/>
      <c r="E41" s="104"/>
    </row>
    <row r="42" spans="1:5" ht="13.5" thickBot="1">
      <c r="A42" s="89"/>
      <c r="B42" s="106" t="s">
        <v>131</v>
      </c>
      <c r="C42" s="278">
        <v>138000000</v>
      </c>
      <c r="D42" s="107">
        <v>15596000</v>
      </c>
      <c r="E42" s="288"/>
    </row>
    <row r="43" spans="1:5" ht="13.5" thickBot="1">
      <c r="A43" s="93" t="s">
        <v>180</v>
      </c>
      <c r="B43" s="280"/>
      <c r="C43" s="281"/>
      <c r="D43" s="282">
        <f>SUM(D25:D42)</f>
        <v>718359487</v>
      </c>
      <c r="E43" s="283">
        <f>SUM(E25:E42)</f>
        <v>555867715</v>
      </c>
    </row>
    <row r="44" spans="1:5" ht="12.75">
      <c r="A44" s="110"/>
      <c r="B44" s="110"/>
      <c r="C44" s="272"/>
      <c r="D44" s="289"/>
      <c r="E44" s="290"/>
    </row>
    <row r="45" spans="1:5" ht="39" thickBot="1">
      <c r="A45" s="111" t="s">
        <v>132</v>
      </c>
      <c r="B45" s="112" t="s">
        <v>133</v>
      </c>
      <c r="C45" s="285">
        <v>80000000</v>
      </c>
      <c r="D45" s="98">
        <v>198792</v>
      </c>
      <c r="E45" s="109">
        <f>+D45</f>
        <v>198792</v>
      </c>
    </row>
    <row r="46" spans="1:5" ht="12.75">
      <c r="A46" s="110"/>
      <c r="B46" s="113" t="s">
        <v>134</v>
      </c>
      <c r="C46" s="291">
        <v>75264000</v>
      </c>
      <c r="D46" s="115"/>
      <c r="E46" s="116"/>
    </row>
    <row r="47" spans="1:5" ht="13.5" thickBot="1">
      <c r="A47" s="110"/>
      <c r="B47" s="110"/>
      <c r="C47" s="291"/>
      <c r="D47" s="117"/>
      <c r="E47" s="118"/>
    </row>
    <row r="48" spans="1:5" ht="13.5" thickBot="1">
      <c r="A48" s="93" t="s">
        <v>181</v>
      </c>
      <c r="B48" s="280"/>
      <c r="C48" s="281"/>
      <c r="D48" s="282">
        <f>+D45</f>
        <v>198792</v>
      </c>
      <c r="E48" s="283">
        <f>+E45</f>
        <v>198792</v>
      </c>
    </row>
    <row r="49" spans="1:5" ht="13.5" thickBot="1">
      <c r="A49" s="119"/>
      <c r="B49" s="120" t="s">
        <v>135</v>
      </c>
      <c r="C49" s="292">
        <f>SUM(C3:C48)</f>
        <v>10958263000</v>
      </c>
      <c r="D49" s="292">
        <f>+D48+D43+D23</f>
        <v>1899478130</v>
      </c>
      <c r="E49" s="292">
        <f>+E48+E43+E23</f>
        <v>1736986358</v>
      </c>
    </row>
    <row r="50" ht="12.75">
      <c r="C50" s="92">
        <f>+C49-10958263000</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43"/>
  <sheetViews>
    <sheetView zoomScalePageLayoutView="0" workbookViewId="0" topLeftCell="A1">
      <selection activeCell="A15" sqref="A15"/>
    </sheetView>
  </sheetViews>
  <sheetFormatPr defaultColWidth="11.421875" defaultRowHeight="12.75"/>
  <cols>
    <col min="2" max="2" width="52.421875" style="0" customWidth="1"/>
    <col min="3" max="3" width="14.7109375" style="0" customWidth="1"/>
    <col min="4" max="4" width="17.00390625" style="0" customWidth="1"/>
    <col min="5" max="5" width="16.28125" style="0" customWidth="1"/>
    <col min="6" max="6" width="16.421875" style="0" customWidth="1"/>
    <col min="7" max="7" width="16.57421875" style="0" customWidth="1"/>
    <col min="8" max="8" width="16.140625" style="0" customWidth="1"/>
    <col min="9" max="9" width="14.28125" style="0" customWidth="1"/>
    <col min="10" max="10" width="15.28125" style="0" customWidth="1"/>
    <col min="11" max="11" width="14.28125" style="0" customWidth="1"/>
  </cols>
  <sheetData>
    <row r="1" spans="1:13" ht="14.25">
      <c r="A1" s="431"/>
      <c r="B1" s="433" t="s">
        <v>15</v>
      </c>
      <c r="C1" s="434"/>
      <c r="D1" s="434"/>
      <c r="E1" s="434"/>
      <c r="F1" s="434"/>
      <c r="G1" s="434"/>
      <c r="H1" s="434"/>
      <c r="I1" s="434"/>
      <c r="J1" s="434"/>
      <c r="K1" s="434"/>
      <c r="L1" s="435"/>
      <c r="M1" s="121"/>
    </row>
    <row r="2" spans="1:13" ht="14.25">
      <c r="A2" s="432"/>
      <c r="B2" s="436" t="s">
        <v>144</v>
      </c>
      <c r="C2" s="437"/>
      <c r="D2" s="437"/>
      <c r="E2" s="437"/>
      <c r="F2" s="437"/>
      <c r="G2" s="437"/>
      <c r="H2" s="437"/>
      <c r="I2" s="437"/>
      <c r="J2" s="437"/>
      <c r="K2" s="437"/>
      <c r="L2" s="438"/>
      <c r="M2" s="121"/>
    </row>
    <row r="3" spans="1:13" ht="13.5" thickBot="1">
      <c r="A3" s="122" t="s">
        <v>16</v>
      </c>
      <c r="B3" s="439" t="s">
        <v>136</v>
      </c>
      <c r="C3" s="440"/>
      <c r="D3" s="440"/>
      <c r="E3" s="440"/>
      <c r="F3" s="440"/>
      <c r="G3" s="440"/>
      <c r="H3" s="440"/>
      <c r="I3" s="440"/>
      <c r="J3" s="440"/>
      <c r="K3" s="440"/>
      <c r="L3" s="441"/>
      <c r="M3" s="5"/>
    </row>
    <row r="4" spans="1:12" ht="14.25">
      <c r="A4" s="442" t="s">
        <v>1</v>
      </c>
      <c r="B4" s="443"/>
      <c r="C4" s="444" t="s">
        <v>28</v>
      </c>
      <c r="D4" s="445"/>
      <c r="E4" s="445"/>
      <c r="F4" s="445"/>
      <c r="G4" s="445"/>
      <c r="H4" s="445"/>
      <c r="I4" s="445"/>
      <c r="J4" s="445"/>
      <c r="K4" s="445"/>
      <c r="L4" s="446"/>
    </row>
    <row r="5" spans="1:12" ht="14.25">
      <c r="A5" s="321" t="s">
        <v>19</v>
      </c>
      <c r="B5" s="423"/>
      <c r="C5" s="424" t="s">
        <v>29</v>
      </c>
      <c r="D5" s="425"/>
      <c r="E5" s="425"/>
      <c r="F5" s="425"/>
      <c r="G5" s="425"/>
      <c r="H5" s="425"/>
      <c r="I5" s="425"/>
      <c r="J5" s="425"/>
      <c r="K5" s="425"/>
      <c r="L5" s="426"/>
    </row>
    <row r="6" spans="1:12" ht="14.25">
      <c r="A6" s="321" t="s">
        <v>0</v>
      </c>
      <c r="B6" s="423"/>
      <c r="C6" s="424" t="s">
        <v>137</v>
      </c>
      <c r="D6" s="425"/>
      <c r="E6" s="425"/>
      <c r="F6" s="425"/>
      <c r="G6" s="425"/>
      <c r="H6" s="425"/>
      <c r="I6" s="425"/>
      <c r="J6" s="425"/>
      <c r="K6" s="425"/>
      <c r="L6" s="426"/>
    </row>
    <row r="7" spans="1:12" ht="15" thickBot="1">
      <c r="A7" s="335" t="s">
        <v>4</v>
      </c>
      <c r="B7" s="427"/>
      <c r="C7" s="428" t="s">
        <v>172</v>
      </c>
      <c r="D7" s="429"/>
      <c r="E7" s="429"/>
      <c r="F7" s="429"/>
      <c r="G7" s="429"/>
      <c r="H7" s="429"/>
      <c r="I7" s="429"/>
      <c r="J7" s="429"/>
      <c r="K7" s="429"/>
      <c r="L7" s="430"/>
    </row>
    <row r="8" spans="1:12" ht="12.75">
      <c r="A8" s="407" t="s">
        <v>9</v>
      </c>
      <c r="B8" s="409" t="s">
        <v>138</v>
      </c>
      <c r="C8" s="411" t="s">
        <v>172</v>
      </c>
      <c r="D8" s="412"/>
      <c r="E8" s="412"/>
      <c r="F8" s="413"/>
      <c r="G8" s="411" t="s">
        <v>182</v>
      </c>
      <c r="H8" s="412"/>
      <c r="I8" s="412"/>
      <c r="J8" s="413"/>
      <c r="K8" s="417" t="s">
        <v>139</v>
      </c>
      <c r="L8" s="420" t="s">
        <v>140</v>
      </c>
    </row>
    <row r="9" spans="1:12" ht="13.5" thickBot="1">
      <c r="A9" s="408"/>
      <c r="B9" s="410"/>
      <c r="C9" s="414"/>
      <c r="D9" s="415"/>
      <c r="E9" s="415"/>
      <c r="F9" s="416"/>
      <c r="G9" s="414"/>
      <c r="H9" s="415"/>
      <c r="I9" s="415"/>
      <c r="J9" s="416"/>
      <c r="K9" s="418"/>
      <c r="L9" s="421"/>
    </row>
    <row r="10" spans="1:12" ht="13.5" thickBot="1">
      <c r="A10" s="156"/>
      <c r="B10" s="154"/>
      <c r="C10" s="127" t="s">
        <v>141</v>
      </c>
      <c r="D10" s="128" t="s">
        <v>91</v>
      </c>
      <c r="E10" s="128" t="s">
        <v>142</v>
      </c>
      <c r="F10" s="129" t="s">
        <v>17</v>
      </c>
      <c r="G10" s="127" t="s">
        <v>141</v>
      </c>
      <c r="H10" s="128" t="s">
        <v>91</v>
      </c>
      <c r="I10" s="128" t="s">
        <v>142</v>
      </c>
      <c r="J10" s="130" t="s">
        <v>17</v>
      </c>
      <c r="K10" s="419"/>
      <c r="L10" s="422"/>
    </row>
    <row r="11" spans="1:15" ht="13.5" thickBot="1">
      <c r="A11" s="157" t="s">
        <v>82</v>
      </c>
      <c r="B11" s="155" t="s">
        <v>6</v>
      </c>
      <c r="C11" s="153">
        <f>SUM(C12:C32)</f>
        <v>6484394000</v>
      </c>
      <c r="D11" s="132">
        <f aca="true" t="shared" si="0" ref="D11:J11">SUM(D12:D31)</f>
        <v>1180919851</v>
      </c>
      <c r="E11" s="132">
        <f t="shared" si="0"/>
        <v>1180919851</v>
      </c>
      <c r="F11" s="133">
        <f t="shared" si="0"/>
        <v>1265420676.1</v>
      </c>
      <c r="G11" s="131">
        <f>'[2]SEGUNDO TRIMESTRE '!$C$8</f>
        <v>0</v>
      </c>
      <c r="H11" s="131">
        <f>'[2]SEGUNDO TRIMESTRE '!$D$8</f>
        <v>0</v>
      </c>
      <c r="I11" s="131">
        <f>'[2]SEGUNDO TRIMESTRE '!$E$8</f>
        <v>0</v>
      </c>
      <c r="J11" s="134">
        <f t="shared" si="0"/>
        <v>1528043482.88</v>
      </c>
      <c r="K11" s="133">
        <f aca="true" t="shared" si="1" ref="K11:K19">E11-I11</f>
        <v>1180919851</v>
      </c>
      <c r="L11" s="135" t="str">
        <f aca="true" t="shared" si="2" ref="L11:L19">_xlfn.IFERROR((E11/I11)-1,"N/A")</f>
        <v>N/A</v>
      </c>
      <c r="O11" s="136"/>
    </row>
    <row r="12" spans="1:15" ht="12.75">
      <c r="A12" s="158"/>
      <c r="B12" s="103" t="s">
        <v>92</v>
      </c>
      <c r="C12" s="150">
        <f>'TERCER TRIMESTRE2021 '!C3</f>
        <v>3253866000</v>
      </c>
      <c r="D12" s="148">
        <f>'TERCER TRIMESTRE2021 '!D3</f>
        <v>756683117</v>
      </c>
      <c r="E12" s="149">
        <f>'TERCER TRIMESTRE2021 '!E3</f>
        <v>756683117</v>
      </c>
      <c r="F12" s="139">
        <f>'[1]TERCER TRIMESTRE'!F10+D12-E12</f>
        <v>0</v>
      </c>
      <c r="G12" s="259">
        <f>'[3]TERCER TRIMESTRE '!$C$9-'[3]TERCER TRIMESTRE '!$C$18</f>
        <v>6763077279</v>
      </c>
      <c r="H12" s="259">
        <f>'[3]TERCER TRIMESTRE '!$D$9</f>
        <v>1177149322</v>
      </c>
      <c r="I12" s="259">
        <f>'[3]TERCER TRIMESTRE '!$E$9</f>
        <v>1253398047</v>
      </c>
      <c r="J12" s="139">
        <f>'[3]TERCER TRIMESTRE '!$F$9</f>
        <v>206970917</v>
      </c>
      <c r="K12" s="139">
        <f>E12-I12</f>
        <v>-496714930</v>
      </c>
      <c r="L12" s="140">
        <f t="shared" si="2"/>
        <v>-0.39629464174520135</v>
      </c>
      <c r="M12" s="12"/>
      <c r="N12" s="12"/>
      <c r="O12" s="141"/>
    </row>
    <row r="13" spans="1:16" ht="12.75">
      <c r="A13" s="158"/>
      <c r="B13" s="103" t="s">
        <v>93</v>
      </c>
      <c r="C13" s="151">
        <f>'TERCER TRIMESTRE2021 '!C4</f>
        <v>78390000</v>
      </c>
      <c r="D13" s="87">
        <f>'TERCER TRIMESTRE2021 '!D4</f>
        <v>0</v>
      </c>
      <c r="E13" s="88">
        <f>'TERCER TRIMESTRE2021 '!E4</f>
        <v>0</v>
      </c>
      <c r="F13" s="139">
        <f>'[1]TERCER TRIMESTRE'!F11+D13-E13</f>
        <v>0</v>
      </c>
      <c r="G13" s="143">
        <v>0</v>
      </c>
      <c r="H13" s="142">
        <v>0</v>
      </c>
      <c r="I13" s="142">
        <v>0</v>
      </c>
      <c r="J13" s="139">
        <f>'[1]TERCER TRIMESTRE'!J11+H13-I13</f>
        <v>0</v>
      </c>
      <c r="K13" s="144">
        <f t="shared" si="1"/>
        <v>0</v>
      </c>
      <c r="L13" s="140" t="str">
        <f t="shared" si="2"/>
        <v>N/A</v>
      </c>
      <c r="M13" s="12"/>
      <c r="N13" s="12"/>
      <c r="O13" s="141"/>
      <c r="P13" s="12"/>
    </row>
    <row r="14" spans="1:16" ht="12.75">
      <c r="A14" s="158"/>
      <c r="B14" s="103" t="s">
        <v>94</v>
      </c>
      <c r="C14" s="151">
        <f>'TERCER TRIMESTRE2021 '!C5</f>
        <v>6000000</v>
      </c>
      <c r="D14" s="87">
        <f>'TERCER TRIMESTRE2021 '!D5</f>
        <v>0</v>
      </c>
      <c r="E14" s="88">
        <f>'TERCER TRIMESTRE2021 '!E5</f>
        <v>0</v>
      </c>
      <c r="F14" s="139">
        <f>'[1]TERCER TRIMESTRE'!F12+D14-E14</f>
        <v>0</v>
      </c>
      <c r="G14" s="143">
        <v>0</v>
      </c>
      <c r="H14" s="142">
        <v>0</v>
      </c>
      <c r="I14" s="142">
        <v>0</v>
      </c>
      <c r="J14" s="139">
        <f>'[1]TERCER TRIMESTRE'!J12+H14-I14</f>
        <v>0</v>
      </c>
      <c r="K14" s="144">
        <f t="shared" si="1"/>
        <v>0</v>
      </c>
      <c r="L14" s="140" t="str">
        <f t="shared" si="2"/>
        <v>N/A</v>
      </c>
      <c r="M14" s="12"/>
      <c r="N14" s="12"/>
      <c r="O14" s="141"/>
      <c r="P14" s="12"/>
    </row>
    <row r="15" spans="1:16" ht="12.75">
      <c r="A15" s="158"/>
      <c r="B15" s="103" t="s">
        <v>95</v>
      </c>
      <c r="C15" s="151">
        <f>'TERCER TRIMESTRE2021 '!C6</f>
        <v>31309000</v>
      </c>
      <c r="D15" s="87">
        <f>'TERCER TRIMESTRE2021 '!D6</f>
        <v>37263538</v>
      </c>
      <c r="E15" s="88">
        <f>'TERCER TRIMESTRE2021 '!E6</f>
        <v>37263538</v>
      </c>
      <c r="F15" s="139">
        <f>'[1]TERCER TRIMESTRE'!F1+D15-E15</f>
        <v>0</v>
      </c>
      <c r="G15" s="143">
        <v>0</v>
      </c>
      <c r="H15" s="142">
        <v>0</v>
      </c>
      <c r="I15" s="142">
        <v>0</v>
      </c>
      <c r="J15" s="139">
        <f>'[1]TERCER TRIMESTRE'!J1+H15-I15</f>
        <v>0</v>
      </c>
      <c r="K15" s="144">
        <f t="shared" si="1"/>
        <v>37263538</v>
      </c>
      <c r="L15" s="140" t="str">
        <f t="shared" si="2"/>
        <v>N/A</v>
      </c>
      <c r="M15" s="12"/>
      <c r="N15" s="12"/>
      <c r="O15" s="141"/>
      <c r="P15" s="12"/>
    </row>
    <row r="16" spans="1:15" ht="12.75">
      <c r="A16" s="158"/>
      <c r="B16" s="103" t="s">
        <v>96</v>
      </c>
      <c r="C16" s="151">
        <f>'TERCER TRIMESTRE2021 '!C7</f>
        <v>236250000</v>
      </c>
      <c r="D16" s="87">
        <f>'TERCER TRIMESTRE2021 '!D7</f>
        <v>5395873</v>
      </c>
      <c r="E16" s="88">
        <f>'TERCER TRIMESTRE2021 '!E7</f>
        <v>5395873</v>
      </c>
      <c r="F16" s="139">
        <f>'[1]TERCER TRIMESTRE'!F2+D16-E16</f>
        <v>0</v>
      </c>
      <c r="G16" s="143">
        <v>0</v>
      </c>
      <c r="H16" s="142">
        <v>0</v>
      </c>
      <c r="I16" s="142">
        <v>0</v>
      </c>
      <c r="J16" s="139">
        <f>'[1]TERCER TRIMESTRE'!J2+H16-I16</f>
        <v>0</v>
      </c>
      <c r="K16" s="144">
        <f t="shared" si="1"/>
        <v>5395873</v>
      </c>
      <c r="L16" s="140" t="str">
        <f t="shared" si="2"/>
        <v>N/A</v>
      </c>
      <c r="M16" s="12"/>
      <c r="N16" s="12"/>
      <c r="O16" s="141"/>
    </row>
    <row r="17" spans="1:15" ht="12.75">
      <c r="A17" s="158"/>
      <c r="B17" s="103" t="s">
        <v>97</v>
      </c>
      <c r="C17" s="151">
        <f>'TERCER TRIMESTRE2021 '!C8</f>
        <v>221101000</v>
      </c>
      <c r="D17" s="91">
        <f>'TERCER TRIMESTRE2021 '!D8</f>
        <v>46808192</v>
      </c>
      <c r="E17" s="88">
        <f>'TERCER TRIMESTRE2021 '!E8</f>
        <v>46808192</v>
      </c>
      <c r="F17" s="139">
        <f>'[1]TERCER TRIMESTRE'!F3+D17-E17</f>
        <v>0</v>
      </c>
      <c r="G17" s="143">
        <v>0</v>
      </c>
      <c r="H17" s="142">
        <v>0</v>
      </c>
      <c r="I17" s="142">
        <v>0</v>
      </c>
      <c r="J17" s="139">
        <f>'[1]TERCER TRIMESTRE'!J3+H17-I17</f>
        <v>0</v>
      </c>
      <c r="K17" s="139">
        <f t="shared" si="1"/>
        <v>46808192</v>
      </c>
      <c r="L17" s="140" t="str">
        <f t="shared" si="2"/>
        <v>N/A</v>
      </c>
      <c r="M17" s="12"/>
      <c r="N17" s="12"/>
      <c r="O17" s="141"/>
    </row>
    <row r="18" spans="1:15" ht="12.75">
      <c r="A18" s="158"/>
      <c r="B18" s="103" t="s">
        <v>98</v>
      </c>
      <c r="C18" s="272">
        <v>19361000</v>
      </c>
      <c r="D18" s="274">
        <v>2988240</v>
      </c>
      <c r="E18" s="275">
        <f aca="true" t="shared" si="3" ref="E18:E29">+D18</f>
        <v>2988240</v>
      </c>
      <c r="F18" s="139">
        <f>'[1]TERCER TRIMESTRE'!F4+D18-E18</f>
        <v>0</v>
      </c>
      <c r="G18" s="143">
        <v>0</v>
      </c>
      <c r="H18" s="142">
        <v>0</v>
      </c>
      <c r="I18" s="142">
        <v>0</v>
      </c>
      <c r="J18" s="139">
        <f>'[1]TERCER TRIMESTRE'!J4+H18-I18</f>
        <v>0</v>
      </c>
      <c r="K18" s="144">
        <f t="shared" si="1"/>
        <v>2988240</v>
      </c>
      <c r="L18" s="140" t="str">
        <f t="shared" si="2"/>
        <v>N/A</v>
      </c>
      <c r="M18" s="12"/>
      <c r="N18" s="12"/>
      <c r="O18" s="12"/>
    </row>
    <row r="19" spans="1:15" ht="12.75">
      <c r="A19" s="158"/>
      <c r="B19" s="103" t="s">
        <v>99</v>
      </c>
      <c r="C19" s="272">
        <v>104601000</v>
      </c>
      <c r="D19" s="274">
        <v>11674175</v>
      </c>
      <c r="E19" s="275">
        <f t="shared" si="3"/>
        <v>11674175</v>
      </c>
      <c r="F19" s="139">
        <f>'[1]TERCER TRIMESTRE'!F5+D19-E19</f>
        <v>0</v>
      </c>
      <c r="G19" s="143">
        <v>0</v>
      </c>
      <c r="H19" s="142">
        <v>0</v>
      </c>
      <c r="I19" s="142">
        <v>0</v>
      </c>
      <c r="J19" s="139">
        <f>'[1]TERCER TRIMESTRE'!J5+H19-I19</f>
        <v>0</v>
      </c>
      <c r="K19" s="139">
        <f t="shared" si="1"/>
        <v>11674175</v>
      </c>
      <c r="L19" s="140" t="str">
        <f t="shared" si="2"/>
        <v>N/A</v>
      </c>
      <c r="M19" s="12"/>
      <c r="N19" s="12"/>
      <c r="O19" s="12"/>
    </row>
    <row r="20" spans="1:15" ht="12.75">
      <c r="A20" s="158"/>
      <c r="B20" s="103" t="s">
        <v>100</v>
      </c>
      <c r="C20" s="272">
        <v>151822000</v>
      </c>
      <c r="D20" s="274">
        <v>0</v>
      </c>
      <c r="E20" s="275">
        <f t="shared" si="3"/>
        <v>0</v>
      </c>
      <c r="F20" s="146"/>
      <c r="G20" s="143">
        <v>0</v>
      </c>
      <c r="H20" s="142">
        <v>0</v>
      </c>
      <c r="I20" s="142">
        <v>0</v>
      </c>
      <c r="J20" s="146"/>
      <c r="K20" s="139"/>
      <c r="L20" s="140"/>
      <c r="M20" s="12"/>
      <c r="N20" s="12"/>
      <c r="O20" s="12"/>
    </row>
    <row r="21" spans="1:16" ht="12.75">
      <c r="A21" s="158"/>
      <c r="B21" s="103" t="s">
        <v>102</v>
      </c>
      <c r="C21" s="272">
        <v>165296000</v>
      </c>
      <c r="D21" s="274">
        <v>25619353</v>
      </c>
      <c r="E21" s="275">
        <f t="shared" si="3"/>
        <v>25619353</v>
      </c>
      <c r="F21" s="139">
        <f>'[1]TERCER TRIMESTRE'!F7+D21-E21</f>
        <v>851478842.1</v>
      </c>
      <c r="G21" s="143">
        <v>0</v>
      </c>
      <c r="H21" s="142">
        <v>0</v>
      </c>
      <c r="I21" s="142">
        <v>0</v>
      </c>
      <c r="J21" s="139">
        <f>'[1]TERCER TRIMESTRE'!J7+H21-I21</f>
        <v>819072693.88</v>
      </c>
      <c r="K21" s="144">
        <f>E21-I21</f>
        <v>25619353</v>
      </c>
      <c r="L21" s="140" t="str">
        <f>_xlfn.IFERROR((E21/I21)-1,"N/A")</f>
        <v>N/A</v>
      </c>
      <c r="M21" s="12"/>
      <c r="N21" s="12"/>
      <c r="O21" s="141"/>
      <c r="P21" s="12"/>
    </row>
    <row r="22" spans="1:15" ht="12.75">
      <c r="A22" s="158"/>
      <c r="B22" s="103" t="s">
        <v>103</v>
      </c>
      <c r="C22" s="272">
        <v>329969000</v>
      </c>
      <c r="D22" s="274">
        <v>0</v>
      </c>
      <c r="E22" s="275">
        <f t="shared" si="3"/>
        <v>0</v>
      </c>
      <c r="F22" s="139">
        <f>'[1]TERCER TRIMESTRE'!F8+D22-E22</f>
        <v>0</v>
      </c>
      <c r="G22" s="143">
        <v>0</v>
      </c>
      <c r="H22" s="142">
        <v>0</v>
      </c>
      <c r="I22" s="142">
        <v>0</v>
      </c>
      <c r="J22" s="139">
        <f>'[1]TERCER TRIMESTRE'!J8+H22-I22</f>
        <v>0</v>
      </c>
      <c r="K22" s="144">
        <f>E22-I22</f>
        <v>0</v>
      </c>
      <c r="L22" s="140" t="str">
        <f>_xlfn.IFERROR((E22/I22)-1,"N/A")</f>
        <v>N/A</v>
      </c>
      <c r="M22" s="12"/>
      <c r="N22" s="12"/>
      <c r="O22" s="141"/>
    </row>
    <row r="23" spans="1:15" ht="12.75">
      <c r="A23" s="158"/>
      <c r="B23" s="103" t="s">
        <v>104</v>
      </c>
      <c r="C23" s="272">
        <f>305729000+365618000</f>
        <v>671347000</v>
      </c>
      <c r="D23" s="274">
        <v>36999423</v>
      </c>
      <c r="E23" s="275">
        <f t="shared" si="3"/>
        <v>36999423</v>
      </c>
      <c r="F23" s="139">
        <f>'[1]TERCER TRIMESTRE'!F9+D23-E23</f>
        <v>206970917</v>
      </c>
      <c r="G23" s="143">
        <v>0</v>
      </c>
      <c r="H23" s="142">
        <v>0</v>
      </c>
      <c r="I23" s="142">
        <v>0</v>
      </c>
      <c r="J23" s="139">
        <f>'[1]TERCER TRIMESTRE'!J9+H23-I23</f>
        <v>250999936</v>
      </c>
      <c r="K23" s="139">
        <f>E23-I23</f>
        <v>36999423</v>
      </c>
      <c r="L23" s="140" t="str">
        <f>_xlfn.IFERROR((E23/I23)-1,"N/A")</f>
        <v>N/A</v>
      </c>
      <c r="M23" s="12"/>
      <c r="N23" s="12"/>
      <c r="O23" s="141"/>
    </row>
    <row r="24" spans="1:15" ht="12.75">
      <c r="A24" s="158"/>
      <c r="B24" s="103" t="s">
        <v>105</v>
      </c>
      <c r="C24" s="272">
        <v>338435000</v>
      </c>
      <c r="D24" s="274">
        <v>72087820</v>
      </c>
      <c r="E24" s="275">
        <f t="shared" si="3"/>
        <v>72087820</v>
      </c>
      <c r="F24" s="139">
        <f>'[1]TERCER TRIMESTRE'!F10+D24-E24</f>
        <v>0</v>
      </c>
      <c r="G24" s="143">
        <v>0</v>
      </c>
      <c r="H24" s="142">
        <v>0</v>
      </c>
      <c r="I24" s="142">
        <v>0</v>
      </c>
      <c r="J24" s="139">
        <f>'[1]TERCER TRIMESTRE'!J10+H24-I24</f>
        <v>0</v>
      </c>
      <c r="K24" s="144">
        <f>E24-I24</f>
        <v>72087820</v>
      </c>
      <c r="L24" s="140" t="str">
        <f>_xlfn.IFERROR((E24/I24)-1,"N/A")</f>
        <v>N/A</v>
      </c>
      <c r="M24" s="12"/>
      <c r="N24" s="12"/>
      <c r="O24" s="12"/>
    </row>
    <row r="25" spans="1:15" ht="12.75">
      <c r="A25" s="158"/>
      <c r="B25" s="103" t="s">
        <v>106</v>
      </c>
      <c r="C25" s="272">
        <v>20935000</v>
      </c>
      <c r="D25" s="274">
        <v>4797300</v>
      </c>
      <c r="E25" s="275">
        <f t="shared" si="3"/>
        <v>4797300</v>
      </c>
      <c r="F25" s="139">
        <f>'[1]TERCER TRIMESTRE'!F11+D25-E25</f>
        <v>0</v>
      </c>
      <c r="G25" s="143">
        <v>0</v>
      </c>
      <c r="H25" s="142">
        <v>0</v>
      </c>
      <c r="I25" s="142">
        <v>0</v>
      </c>
      <c r="J25" s="139">
        <f>'[1]TERCER TRIMESTRE'!J11+H25-I25</f>
        <v>0</v>
      </c>
      <c r="K25" s="139">
        <f>E25-I25</f>
        <v>4797300</v>
      </c>
      <c r="L25" s="140" t="str">
        <f>_xlfn.IFERROR((E25/I25)-1,"N/A")</f>
        <v>N/A</v>
      </c>
      <c r="M25" s="12"/>
      <c r="N25" s="12"/>
      <c r="O25" s="12"/>
    </row>
    <row r="26" spans="1:15" ht="12.75">
      <c r="A26" s="158"/>
      <c r="B26" s="103" t="s">
        <v>107</v>
      </c>
      <c r="C26" s="272">
        <v>460711000</v>
      </c>
      <c r="D26" s="274">
        <v>101766820</v>
      </c>
      <c r="E26" s="275">
        <f t="shared" si="3"/>
        <v>101766820</v>
      </c>
      <c r="F26" s="146"/>
      <c r="G26" s="143">
        <v>0</v>
      </c>
      <c r="H26" s="142">
        <v>0</v>
      </c>
      <c r="I26" s="142">
        <v>0</v>
      </c>
      <c r="J26" s="146"/>
      <c r="K26" s="139"/>
      <c r="L26" s="140"/>
      <c r="M26" s="12"/>
      <c r="N26" s="12"/>
      <c r="O26" s="12"/>
    </row>
    <row r="27" spans="1:16" ht="12.75">
      <c r="A27" s="158"/>
      <c r="B27" s="103" t="s">
        <v>108</v>
      </c>
      <c r="C27" s="272">
        <v>81111000</v>
      </c>
      <c r="D27" s="274">
        <v>17523100</v>
      </c>
      <c r="E27" s="275">
        <f t="shared" si="3"/>
        <v>17523100</v>
      </c>
      <c r="F27" s="139">
        <f>'[1]TERCER TRIMESTRE'!F13+D27-E27</f>
        <v>0</v>
      </c>
      <c r="G27" s="143">
        <v>0</v>
      </c>
      <c r="H27" s="142">
        <v>0</v>
      </c>
      <c r="I27" s="142">
        <v>0</v>
      </c>
      <c r="J27" s="139">
        <f>'[1]TERCER TRIMESTRE'!J13+H27-I27</f>
        <v>0</v>
      </c>
      <c r="K27" s="144">
        <f>E27-I27</f>
        <v>17523100</v>
      </c>
      <c r="L27" s="140" t="str">
        <f>_xlfn.IFERROR((E27/I27)-1,"N/A")</f>
        <v>N/A</v>
      </c>
      <c r="M27" s="12"/>
      <c r="N27" s="12"/>
      <c r="O27" s="141"/>
      <c r="P27" s="12"/>
    </row>
    <row r="28" spans="1:15" ht="12.75">
      <c r="A28" s="158"/>
      <c r="B28" s="103" t="s">
        <v>109</v>
      </c>
      <c r="C28" s="272">
        <v>121667000</v>
      </c>
      <c r="D28" s="274">
        <v>26277500</v>
      </c>
      <c r="E28" s="275">
        <f t="shared" si="3"/>
        <v>26277500</v>
      </c>
      <c r="F28" s="139">
        <f>'[1]TERCER TRIMESTRE'!F14+D28-E28</f>
        <v>0</v>
      </c>
      <c r="G28" s="143">
        <v>0</v>
      </c>
      <c r="H28" s="142">
        <v>0</v>
      </c>
      <c r="I28" s="142">
        <v>0</v>
      </c>
      <c r="J28" s="139">
        <f>'[1]TERCER TRIMESTRE'!J14+H28-I28</f>
        <v>0</v>
      </c>
      <c r="K28" s="144">
        <f>E28-I28</f>
        <v>26277500</v>
      </c>
      <c r="L28" s="140" t="str">
        <f>_xlfn.IFERROR((E28/I28)-1,"N/A")</f>
        <v>N/A</v>
      </c>
      <c r="M28" s="12"/>
      <c r="N28" s="12"/>
      <c r="O28" s="141"/>
    </row>
    <row r="29" spans="1:15" ht="12.75">
      <c r="A29" s="158"/>
      <c r="B29" s="103" t="s">
        <v>110</v>
      </c>
      <c r="C29" s="272">
        <v>162223000</v>
      </c>
      <c r="D29" s="274">
        <v>35035400</v>
      </c>
      <c r="E29" s="275">
        <f t="shared" si="3"/>
        <v>35035400</v>
      </c>
      <c r="F29" s="139">
        <f>'[1]TERCER TRIMESTRE'!F15+D29-E29</f>
        <v>0</v>
      </c>
      <c r="G29" s="143">
        <v>0</v>
      </c>
      <c r="H29" s="142">
        <v>0</v>
      </c>
      <c r="I29" s="142">
        <v>0</v>
      </c>
      <c r="J29" s="139">
        <f>'[1]TERCER TRIMESTRE'!J15+H29-I29</f>
        <v>0</v>
      </c>
      <c r="K29" s="139">
        <f>E29-I29</f>
        <v>35035400</v>
      </c>
      <c r="L29" s="140" t="str">
        <f>_xlfn.IFERROR((E29/I29)-1,"N/A")</f>
        <v>N/A</v>
      </c>
      <c r="M29" s="12"/>
      <c r="N29" s="12"/>
      <c r="O29" s="141"/>
    </row>
    <row r="30" spans="1:15" ht="12.75">
      <c r="A30" s="158"/>
      <c r="B30" s="103" t="s">
        <v>111</v>
      </c>
      <c r="C30" s="272"/>
      <c r="D30" s="274">
        <v>0</v>
      </c>
      <c r="E30" s="276">
        <f>+D30</f>
        <v>0</v>
      </c>
      <c r="F30" s="139">
        <f>'[1]TERCER TRIMESTRE'!F16+D30-E30</f>
        <v>206970917</v>
      </c>
      <c r="G30" s="143">
        <v>0</v>
      </c>
      <c r="H30" s="142">
        <v>0</v>
      </c>
      <c r="I30" s="142">
        <v>0</v>
      </c>
      <c r="J30" s="139">
        <f>'[1]TERCER TRIMESTRE'!J16+H30-I30</f>
        <v>250999936</v>
      </c>
      <c r="K30" s="144">
        <f>E30-I30</f>
        <v>0</v>
      </c>
      <c r="L30" s="140" t="str">
        <f>_xlfn.IFERROR((E30/I30)-1,"N/A")</f>
        <v>N/A</v>
      </c>
      <c r="M30" s="12"/>
      <c r="N30" s="12"/>
      <c r="O30" s="12"/>
    </row>
    <row r="31" spans="1:15" ht="12.75">
      <c r="A31" s="158"/>
      <c r="B31" s="103" t="s">
        <v>112</v>
      </c>
      <c r="C31" s="278">
        <v>30000000</v>
      </c>
      <c r="D31" s="279"/>
      <c r="E31" s="107">
        <f>+D31</f>
        <v>0</v>
      </c>
      <c r="F31" s="139">
        <f>'[1]TERCER TRIMESTRE'!F17+D31-E31</f>
        <v>0</v>
      </c>
      <c r="G31" s="143">
        <v>0</v>
      </c>
      <c r="H31" s="142">
        <v>0</v>
      </c>
      <c r="I31" s="142">
        <v>0</v>
      </c>
      <c r="J31" s="139">
        <f>'[1]TERCER TRIMESTRE'!J17+H31-I31</f>
        <v>0</v>
      </c>
      <c r="K31" s="139">
        <f>E31-I31</f>
        <v>0</v>
      </c>
      <c r="L31" s="140" t="str">
        <f>_xlfn.IFERROR((E31/I31)-1,"N/A")</f>
        <v>N/A</v>
      </c>
      <c r="M31" s="12"/>
      <c r="N31" s="12"/>
      <c r="O31" s="12"/>
    </row>
    <row r="32" spans="1:15" ht="13.5" thickBot="1">
      <c r="A32" s="159"/>
      <c r="B32" s="108" t="s">
        <v>113</v>
      </c>
      <c r="C32" s="152">
        <v>0</v>
      </c>
      <c r="D32" s="97"/>
      <c r="E32" s="98">
        <f>+D32</f>
        <v>0</v>
      </c>
      <c r="F32" s="146"/>
      <c r="G32" s="257">
        <f>'[2]SEGUNDO TRIMESTRE '!$C$18</f>
        <v>65000000</v>
      </c>
      <c r="H32" s="258">
        <v>63000000</v>
      </c>
      <c r="I32" s="258">
        <v>63000000</v>
      </c>
      <c r="J32" s="146"/>
      <c r="K32" s="139"/>
      <c r="L32" s="140"/>
      <c r="M32" s="12"/>
      <c r="N32" s="12"/>
      <c r="O32" s="12"/>
    </row>
    <row r="33" spans="1:12" ht="12.75">
      <c r="A33" s="384" t="s">
        <v>35</v>
      </c>
      <c r="B33" s="385"/>
      <c r="C33" s="388" t="s">
        <v>143</v>
      </c>
      <c r="D33" s="389"/>
      <c r="E33" s="389"/>
      <c r="F33" s="389"/>
      <c r="G33" s="389"/>
      <c r="H33" s="389"/>
      <c r="I33" s="389"/>
      <c r="J33" s="389"/>
      <c r="K33" s="389"/>
      <c r="L33" s="390"/>
    </row>
    <row r="34" spans="1:12" ht="12.75">
      <c r="A34" s="386"/>
      <c r="B34" s="387"/>
      <c r="C34" s="386"/>
      <c r="D34" s="391"/>
      <c r="E34" s="391"/>
      <c r="F34" s="391"/>
      <c r="G34" s="391"/>
      <c r="H34" s="391"/>
      <c r="I34" s="391"/>
      <c r="J34" s="391"/>
      <c r="K34" s="391"/>
      <c r="L34" s="387"/>
    </row>
    <row r="35" spans="1:13" ht="14.25">
      <c r="A35" s="392"/>
      <c r="B35" s="389"/>
      <c r="C35" s="389"/>
      <c r="D35" s="389"/>
      <c r="E35" s="389"/>
      <c r="F35" s="389"/>
      <c r="G35" s="389"/>
      <c r="H35" s="389"/>
      <c r="I35" s="389"/>
      <c r="J35" s="389"/>
      <c r="K35" s="389"/>
      <c r="L35" s="393"/>
      <c r="M35" s="147"/>
    </row>
    <row r="36" spans="1:13" ht="14.25">
      <c r="A36" s="394"/>
      <c r="B36" s="395"/>
      <c r="C36" s="395"/>
      <c r="D36" s="395"/>
      <c r="E36" s="395"/>
      <c r="F36" s="395"/>
      <c r="G36" s="395"/>
      <c r="H36" s="395"/>
      <c r="I36" s="395"/>
      <c r="J36" s="395"/>
      <c r="K36" s="395"/>
      <c r="L36" s="396"/>
      <c r="M36" s="147"/>
    </row>
    <row r="37" spans="1:13" ht="14.25">
      <c r="A37" s="397"/>
      <c r="B37" s="391"/>
      <c r="C37" s="391"/>
      <c r="D37" s="391"/>
      <c r="E37" s="391"/>
      <c r="F37" s="391"/>
      <c r="G37" s="391"/>
      <c r="H37" s="391"/>
      <c r="I37" s="391"/>
      <c r="J37" s="391"/>
      <c r="K37" s="391"/>
      <c r="L37" s="398"/>
      <c r="M37" s="147"/>
    </row>
    <row r="38" spans="1:13" ht="14.25">
      <c r="A38" s="392" t="s">
        <v>0</v>
      </c>
      <c r="B38" s="390"/>
      <c r="C38" s="401"/>
      <c r="D38" s="402"/>
      <c r="E38" s="402"/>
      <c r="F38" s="402"/>
      <c r="G38" s="402"/>
      <c r="H38" s="402"/>
      <c r="I38" s="402"/>
      <c r="J38" s="402"/>
      <c r="K38" s="402"/>
      <c r="L38" s="403"/>
      <c r="M38" s="147"/>
    </row>
    <row r="39" spans="1:13" ht="15" thickBot="1">
      <c r="A39" s="399"/>
      <c r="B39" s="400"/>
      <c r="C39" s="404"/>
      <c r="D39" s="405"/>
      <c r="E39" s="405"/>
      <c r="F39" s="405"/>
      <c r="G39" s="405"/>
      <c r="H39" s="405"/>
      <c r="I39" s="405"/>
      <c r="J39" s="405"/>
      <c r="K39" s="405"/>
      <c r="L39" s="406"/>
      <c r="M39" s="61"/>
    </row>
    <row r="42" ht="12.75">
      <c r="H42" s="12">
        <f>I11+'ADQUISICION DE BIENES Y SERVICI'!I11+'GASTOS POR TRIBUTOS, TASAS, CON'!I11</f>
        <v>455310268.47999996</v>
      </c>
    </row>
    <row r="43" ht="12.75">
      <c r="D43" s="12"/>
    </row>
  </sheetData>
  <sheetProtection/>
  <mergeCells count="23">
    <mergeCell ref="A1:A2"/>
    <mergeCell ref="B1:L1"/>
    <mergeCell ref="B2:L2"/>
    <mergeCell ref="B3:L3"/>
    <mergeCell ref="A4:B4"/>
    <mergeCell ref="C4:L4"/>
    <mergeCell ref="L8:L10"/>
    <mergeCell ref="A5:B5"/>
    <mergeCell ref="C5:L5"/>
    <mergeCell ref="A6:B6"/>
    <mergeCell ref="C6:L6"/>
    <mergeCell ref="A7:B7"/>
    <mergeCell ref="C7:L7"/>
    <mergeCell ref="A33:B34"/>
    <mergeCell ref="C33:L34"/>
    <mergeCell ref="A35:L37"/>
    <mergeCell ref="A38:B39"/>
    <mergeCell ref="C38:L39"/>
    <mergeCell ref="A8:A9"/>
    <mergeCell ref="B8:B9"/>
    <mergeCell ref="C8:F9"/>
    <mergeCell ref="G8:J9"/>
    <mergeCell ref="K8:K10"/>
  </mergeCells>
  <printOptions/>
  <pageMargins left="0.7" right="0.7" top="0.75" bottom="0.75" header="0.3" footer="0.3"/>
  <pageSetup orientation="portrait" paperSize="9"/>
  <ignoredErrors>
    <ignoredError sqref="H11" formula="1"/>
  </ignoredErrors>
</worksheet>
</file>

<file path=xl/worksheets/sheet5.xml><?xml version="1.0" encoding="utf-8"?>
<worksheet xmlns="http://schemas.openxmlformats.org/spreadsheetml/2006/main" xmlns:r="http://schemas.openxmlformats.org/officeDocument/2006/relationships">
  <dimension ref="A1:P132"/>
  <sheetViews>
    <sheetView zoomScalePageLayoutView="0" workbookViewId="0" topLeftCell="A4">
      <selection activeCell="B25" sqref="B25"/>
    </sheetView>
  </sheetViews>
  <sheetFormatPr defaultColWidth="11.421875" defaultRowHeight="12.75"/>
  <cols>
    <col min="1" max="1" width="14.7109375" style="13" customWidth="1"/>
    <col min="2" max="2" width="25.7109375" style="13" customWidth="1"/>
    <col min="3" max="3" width="17.7109375" style="13" customWidth="1"/>
    <col min="4" max="4" width="16.00390625" style="13" customWidth="1"/>
    <col min="5" max="5" width="16.421875" style="13" customWidth="1"/>
    <col min="6" max="6" width="14.8515625" style="13" customWidth="1"/>
    <col min="7" max="7" width="16.7109375" style="13" customWidth="1"/>
    <col min="8" max="8" width="15.7109375" style="0" customWidth="1"/>
    <col min="9" max="9" width="18.8515625" style="0" customWidth="1"/>
    <col min="10" max="10" width="14.7109375" style="0" customWidth="1"/>
    <col min="11" max="11" width="15.28125" style="0" customWidth="1"/>
    <col min="14" max="14" width="12.7109375" style="0" bestFit="1" customWidth="1"/>
    <col min="15" max="15" width="0" style="0" hidden="1" customWidth="1"/>
  </cols>
  <sheetData>
    <row r="1" spans="1:12" ht="54" customHeight="1">
      <c r="A1" s="374"/>
      <c r="B1" s="464" t="s">
        <v>15</v>
      </c>
      <c r="C1" s="465"/>
      <c r="D1" s="465"/>
      <c r="E1" s="465"/>
      <c r="F1" s="465"/>
      <c r="G1" s="465"/>
      <c r="H1" s="465"/>
      <c r="I1" s="465"/>
      <c r="J1" s="465"/>
      <c r="K1" s="465"/>
      <c r="L1" s="466"/>
    </row>
    <row r="2" spans="1:12" ht="29.25" customHeight="1">
      <c r="A2" s="463"/>
      <c r="B2" s="467" t="s">
        <v>148</v>
      </c>
      <c r="C2" s="468"/>
      <c r="D2" s="468"/>
      <c r="E2" s="468"/>
      <c r="F2" s="468"/>
      <c r="G2" s="468"/>
      <c r="H2" s="468"/>
      <c r="I2" s="468"/>
      <c r="J2" s="468"/>
      <c r="K2" s="468"/>
      <c r="L2" s="469"/>
    </row>
    <row r="3" spans="1:12" ht="21.75" customHeight="1" thickBot="1">
      <c r="A3" s="470" t="s">
        <v>145</v>
      </c>
      <c r="B3" s="471"/>
      <c r="C3" s="471"/>
      <c r="D3" s="471"/>
      <c r="E3" s="471"/>
      <c r="F3" s="471"/>
      <c r="G3" s="471"/>
      <c r="H3" s="471"/>
      <c r="I3" s="471"/>
      <c r="J3" s="471"/>
      <c r="K3" s="471"/>
      <c r="L3" s="472"/>
    </row>
    <row r="4" spans="1:12" ht="14.25">
      <c r="A4" s="319" t="s">
        <v>1</v>
      </c>
      <c r="B4" s="320"/>
      <c r="C4" s="444" t="s">
        <v>28</v>
      </c>
      <c r="D4" s="445"/>
      <c r="E4" s="445"/>
      <c r="F4" s="445"/>
      <c r="G4" s="445"/>
      <c r="H4" s="445"/>
      <c r="I4" s="445"/>
      <c r="J4" s="445"/>
      <c r="K4" s="445"/>
      <c r="L4" s="446"/>
    </row>
    <row r="5" spans="1:12" ht="14.25">
      <c r="A5" s="321" t="s">
        <v>19</v>
      </c>
      <c r="B5" s="322"/>
      <c r="C5" s="424" t="s">
        <v>29</v>
      </c>
      <c r="D5" s="425"/>
      <c r="E5" s="425"/>
      <c r="F5" s="425"/>
      <c r="G5" s="425"/>
      <c r="H5" s="425"/>
      <c r="I5" s="425"/>
      <c r="J5" s="425"/>
      <c r="K5" s="425"/>
      <c r="L5" s="426"/>
    </row>
    <row r="6" spans="1:12" ht="14.25">
      <c r="A6" s="321" t="s">
        <v>0</v>
      </c>
      <c r="B6" s="322"/>
      <c r="C6" s="424" t="s">
        <v>137</v>
      </c>
      <c r="D6" s="425"/>
      <c r="E6" s="425"/>
      <c r="F6" s="425"/>
      <c r="G6" s="425"/>
      <c r="H6" s="425"/>
      <c r="I6" s="425"/>
      <c r="J6" s="425"/>
      <c r="K6" s="425"/>
      <c r="L6" s="426"/>
    </row>
    <row r="7" spans="1:12" ht="15" thickBot="1">
      <c r="A7" s="335" t="s">
        <v>4</v>
      </c>
      <c r="B7" s="336"/>
      <c r="C7" s="428" t="s">
        <v>172</v>
      </c>
      <c r="D7" s="429"/>
      <c r="E7" s="429"/>
      <c r="F7" s="429"/>
      <c r="G7" s="429"/>
      <c r="H7" s="429"/>
      <c r="I7" s="429"/>
      <c r="J7" s="429"/>
      <c r="K7" s="429"/>
      <c r="L7" s="430"/>
    </row>
    <row r="8" spans="1:12" ht="12.75" customHeight="1">
      <c r="A8" s="407" t="s">
        <v>9</v>
      </c>
      <c r="B8" s="454" t="s">
        <v>138</v>
      </c>
      <c r="C8" s="411" t="s">
        <v>172</v>
      </c>
      <c r="D8" s="456"/>
      <c r="E8" s="456"/>
      <c r="F8" s="457"/>
      <c r="G8" s="411" t="s">
        <v>182</v>
      </c>
      <c r="H8" s="456"/>
      <c r="I8" s="456"/>
      <c r="J8" s="461"/>
      <c r="K8" s="417" t="s">
        <v>139</v>
      </c>
      <c r="L8" s="420" t="s">
        <v>140</v>
      </c>
    </row>
    <row r="9" spans="1:12" ht="13.5" thickBot="1">
      <c r="A9" s="408"/>
      <c r="B9" s="455"/>
      <c r="C9" s="458"/>
      <c r="D9" s="459"/>
      <c r="E9" s="459"/>
      <c r="F9" s="460"/>
      <c r="G9" s="458"/>
      <c r="H9" s="459"/>
      <c r="I9" s="459"/>
      <c r="J9" s="462"/>
      <c r="K9" s="418"/>
      <c r="L9" s="421"/>
    </row>
    <row r="10" spans="1:12" ht="13.5" thickBot="1">
      <c r="A10" s="156"/>
      <c r="B10" s="126"/>
      <c r="C10" s="127" t="s">
        <v>141</v>
      </c>
      <c r="D10" s="128" t="s">
        <v>91</v>
      </c>
      <c r="E10" s="128" t="s">
        <v>142</v>
      </c>
      <c r="F10" s="129" t="s">
        <v>17</v>
      </c>
      <c r="G10" s="127" t="s">
        <v>141</v>
      </c>
      <c r="H10" s="128" t="s">
        <v>91</v>
      </c>
      <c r="I10" s="128" t="s">
        <v>142</v>
      </c>
      <c r="J10" s="130" t="s">
        <v>17</v>
      </c>
      <c r="K10" s="419"/>
      <c r="L10" s="422"/>
    </row>
    <row r="11" spans="1:16" ht="13.5" thickBot="1">
      <c r="A11" s="173" t="s">
        <v>147</v>
      </c>
      <c r="B11" s="168" t="s">
        <v>149</v>
      </c>
      <c r="C11" s="160">
        <f aca="true" t="shared" si="0" ref="C11:I11">SUM(C12:C29)</f>
        <v>4318605000</v>
      </c>
      <c r="D11" s="160">
        <f t="shared" si="0"/>
        <v>718359487</v>
      </c>
      <c r="E11" s="160">
        <f t="shared" si="0"/>
        <v>555867715</v>
      </c>
      <c r="F11" s="160">
        <f t="shared" si="0"/>
        <v>712691386.0999999</v>
      </c>
      <c r="G11" s="160">
        <f t="shared" si="0"/>
        <v>4017410500</v>
      </c>
      <c r="H11" s="160">
        <f t="shared" si="0"/>
        <v>326785221.09</v>
      </c>
      <c r="I11" s="263">
        <f t="shared" si="0"/>
        <v>454486892.14</v>
      </c>
      <c r="J11" s="160">
        <f>SUM(J12:J29)-J15-J16-J19</f>
        <v>235707979.88000005</v>
      </c>
      <c r="K11" s="161">
        <f aca="true" t="shared" si="1" ref="K11:K29">E11-I11</f>
        <v>101380822.86000001</v>
      </c>
      <c r="L11" s="162">
        <f aca="true" t="shared" si="2" ref="L11:L27">_xlfn.IFERROR((E11/I11)-1,"N/A")</f>
        <v>0.22306654958218397</v>
      </c>
      <c r="N11" s="12"/>
      <c r="P11" s="12"/>
    </row>
    <row r="12" spans="1:14" ht="24">
      <c r="A12" s="174"/>
      <c r="B12" s="169" t="s">
        <v>115</v>
      </c>
      <c r="C12" s="269">
        <v>486000000</v>
      </c>
      <c r="D12" s="269">
        <v>0</v>
      </c>
      <c r="E12" s="101">
        <v>141182675</v>
      </c>
      <c r="F12" s="139">
        <f>'[1]TERCER TRIMESTRE'!F24+D12-E12</f>
        <v>-141182675</v>
      </c>
      <c r="G12" s="143">
        <f>'[3]TERCER TRIMESTRE '!$C$16</f>
        <v>463000000</v>
      </c>
      <c r="H12" s="142">
        <f>'[3]TERCER TRIMESTRE '!$D$16</f>
        <v>50511000</v>
      </c>
      <c r="I12" s="142">
        <f>'[3]TERCER TRIMESTRE '!$E$16</f>
        <v>126759725</v>
      </c>
      <c r="J12" s="139">
        <f>'[1]TERCER TRIMESTRE'!J24+H12-I12</f>
        <v>-76248725</v>
      </c>
      <c r="K12" s="139">
        <f t="shared" si="1"/>
        <v>14422950</v>
      </c>
      <c r="L12" s="140">
        <f t="shared" si="2"/>
        <v>0.11378180254019954</v>
      </c>
      <c r="M12" s="12"/>
      <c r="N12" s="12"/>
    </row>
    <row r="13" spans="1:14" ht="12.75">
      <c r="A13" s="174"/>
      <c r="B13" s="170" t="s">
        <v>116</v>
      </c>
      <c r="C13" s="272">
        <v>620000000</v>
      </c>
      <c r="D13" s="287"/>
      <c r="E13" s="104"/>
      <c r="F13" s="139">
        <f>'[1]TERCER TRIMESTRE'!F25+D13-E13</f>
        <v>0</v>
      </c>
      <c r="G13" s="143">
        <f>'[3]TERCER TRIMESTRE '!$C$20</f>
        <v>592339145</v>
      </c>
      <c r="H13" s="142">
        <f>'[3]TERCER TRIMESTRE '!$D$20</f>
        <v>0</v>
      </c>
      <c r="I13" s="142">
        <f>'[3]TERCER TRIMESTRE '!$E$20</f>
        <v>0</v>
      </c>
      <c r="J13" s="139">
        <f>'[1]TERCER TRIMESTRE'!J25+H13-I13</f>
        <v>0</v>
      </c>
      <c r="K13" s="139">
        <f t="shared" si="1"/>
        <v>0</v>
      </c>
      <c r="L13" s="140">
        <v>0</v>
      </c>
      <c r="M13" s="12"/>
      <c r="N13" s="12"/>
    </row>
    <row r="14" spans="1:14" ht="12.75">
      <c r="A14" s="174"/>
      <c r="B14" s="170" t="s">
        <v>117</v>
      </c>
      <c r="C14" s="272">
        <v>166200000</v>
      </c>
      <c r="D14" s="88"/>
      <c r="E14" s="104">
        <v>5625087</v>
      </c>
      <c r="F14" s="139">
        <f>'[1]TERCER TRIMESTRE'!F26+D14-E14</f>
        <v>95375834.97999999</v>
      </c>
      <c r="G14" s="137">
        <f>'[3]TERCER TRIMESTRE '!$C$22</f>
        <v>159000000</v>
      </c>
      <c r="H14" s="137">
        <f>'[3]TERCER TRIMESTRE '!$D$22</f>
        <v>0</v>
      </c>
      <c r="I14" s="137">
        <f>'[3]TERCER TRIMESTRE '!$E$22</f>
        <v>13493402</v>
      </c>
      <c r="J14" s="139">
        <f>'[1]TERCER TRIMESTRE'!J26+H14-I14</f>
        <v>63980401</v>
      </c>
      <c r="K14" s="139">
        <f>E14-I14</f>
        <v>-7868315</v>
      </c>
      <c r="L14" s="140">
        <f t="shared" si="2"/>
        <v>-0.5831231441855804</v>
      </c>
      <c r="M14" s="12"/>
      <c r="N14" s="12"/>
    </row>
    <row r="15" spans="1:14" ht="12.75">
      <c r="A15" s="174"/>
      <c r="B15" s="170" t="s">
        <v>118</v>
      </c>
      <c r="C15" s="272">
        <v>472000000</v>
      </c>
      <c r="D15" s="88">
        <v>2445505</v>
      </c>
      <c r="E15" s="104">
        <v>79260236</v>
      </c>
      <c r="F15" s="139">
        <f>'[1]TERCER TRIMESTRE'!F27+D15-E15</f>
        <v>-76814731</v>
      </c>
      <c r="G15" s="260">
        <f>'[3]TERCER TRIMESTRE '!$C$26</f>
        <v>450439146</v>
      </c>
      <c r="H15" s="163">
        <f>'[3]TERCER TRIMESTRE '!$D$26</f>
        <v>0</v>
      </c>
      <c r="I15" s="163">
        <f>'[2]SEGUNDO TRIMESTRE '!$E$26</f>
        <v>24298005.05</v>
      </c>
      <c r="J15" s="139">
        <f>'[1]TERCER TRIMESTRE'!J27+H15-I15</f>
        <v>-24298005.05</v>
      </c>
      <c r="K15" s="139">
        <f t="shared" si="1"/>
        <v>54962230.95</v>
      </c>
      <c r="L15" s="140">
        <f t="shared" si="2"/>
        <v>2.2620059069417304</v>
      </c>
      <c r="M15" s="12"/>
      <c r="N15" s="12"/>
    </row>
    <row r="16" spans="1:14" ht="12.75">
      <c r="A16" s="174"/>
      <c r="B16" s="170" t="s">
        <v>119</v>
      </c>
      <c r="C16" s="272">
        <v>372000000</v>
      </c>
      <c r="D16" s="88">
        <v>48276299</v>
      </c>
      <c r="E16" s="104">
        <v>50442763</v>
      </c>
      <c r="F16" s="139">
        <f>'[1]TERCER TRIMESTRE'!F28+D16-E16</f>
        <v>90562514</v>
      </c>
      <c r="G16" s="137">
        <f>'[3]TERCER TRIMESTRE '!$C$28</f>
        <v>355000000</v>
      </c>
      <c r="H16" s="138">
        <f>'[3]TERCER TRIMESTRE '!$D$28</f>
        <v>27370000</v>
      </c>
      <c r="I16" s="163">
        <f>'[3]TERCER TRIMESTRE '!$E$28</f>
        <v>17025925</v>
      </c>
      <c r="J16" s="139">
        <f>'[1]TERCER TRIMESTRE'!J28+H16-I16</f>
        <v>90415103</v>
      </c>
      <c r="K16" s="139">
        <f t="shared" si="1"/>
        <v>33416838</v>
      </c>
      <c r="L16" s="140">
        <f t="shared" si="2"/>
        <v>1.9627032305146415</v>
      </c>
      <c r="M16" s="12"/>
      <c r="N16" s="12"/>
    </row>
    <row r="17" spans="1:14" ht="12.75">
      <c r="A17" s="174"/>
      <c r="B17" s="170" t="s">
        <v>120</v>
      </c>
      <c r="C17" s="272">
        <v>3675000</v>
      </c>
      <c r="D17" s="88"/>
      <c r="E17" s="104"/>
      <c r="F17" s="139">
        <f>'[1]TERCER TRIMESTRE'!F29+D17-E17</f>
        <v>3218695</v>
      </c>
      <c r="G17" s="137">
        <f>'[3]TERCER TRIMESTRE '!$C$25</f>
        <v>3500000</v>
      </c>
      <c r="H17" s="145">
        <f>'[3]TERCER TRIMESTRE '!$D$25</f>
        <v>0</v>
      </c>
      <c r="I17" s="145">
        <f>'[3]TERCER TRIMESTRE '!$E$25</f>
        <v>0</v>
      </c>
      <c r="J17" s="139">
        <f>'[1]TERCER TRIMESTRE'!J29+H17-I17</f>
        <v>0</v>
      </c>
      <c r="K17" s="139">
        <f t="shared" si="1"/>
        <v>0</v>
      </c>
      <c r="L17" s="140" t="str">
        <f t="shared" si="2"/>
        <v>N/A</v>
      </c>
      <c r="M17" s="12"/>
      <c r="N17" s="12"/>
    </row>
    <row r="18" spans="1:14" ht="12.75">
      <c r="A18" s="174"/>
      <c r="B18" s="170" t="s">
        <v>121</v>
      </c>
      <c r="C18" s="272">
        <v>251000000</v>
      </c>
      <c r="D18" s="88">
        <v>32195248</v>
      </c>
      <c r="E18" s="104">
        <v>32195248</v>
      </c>
      <c r="F18" s="139">
        <f>'[1]TERCER TRIMESTRE'!F30+D18-E18</f>
        <v>0</v>
      </c>
      <c r="G18" s="137">
        <f>'[3]TERCER TRIMESTRE '!$C$29</f>
        <v>220000000</v>
      </c>
      <c r="H18" s="145">
        <f>'[3]TERCER TRIMESTRE '!$D$29</f>
        <v>42471452</v>
      </c>
      <c r="I18" s="145">
        <v>39906300</v>
      </c>
      <c r="J18" s="139">
        <f>'[1]TERCER TRIMESTRE'!J30+H18-I18</f>
        <v>2565152</v>
      </c>
      <c r="K18" s="139">
        <f t="shared" si="1"/>
        <v>-7711052</v>
      </c>
      <c r="L18" s="140">
        <f t="shared" si="2"/>
        <v>-0.1932289387891135</v>
      </c>
      <c r="M18" s="12"/>
      <c r="N18" s="12"/>
    </row>
    <row r="19" spans="1:14" ht="12.75">
      <c r="A19" s="174"/>
      <c r="B19" s="170" t="s">
        <v>122</v>
      </c>
      <c r="C19" s="272">
        <v>30000000</v>
      </c>
      <c r="D19" s="88">
        <v>4516028</v>
      </c>
      <c r="E19" s="104">
        <f>+D19</f>
        <v>4516028</v>
      </c>
      <c r="F19" s="139">
        <f>'[1]TERCER TRIMESTRE'!F31+D19-E19</f>
        <v>0</v>
      </c>
      <c r="G19" s="137">
        <f>'[3]TERCER TRIMESTRE '!$C$30</f>
        <v>28792500</v>
      </c>
      <c r="H19" s="142">
        <f>'[3]TERCER TRIMESTRE '!$D$30</f>
        <v>3822749</v>
      </c>
      <c r="I19" s="142">
        <v>3822749</v>
      </c>
      <c r="J19" s="139">
        <f>'[1]TERCER TRIMESTRE'!J31+H19-I19</f>
        <v>0</v>
      </c>
      <c r="K19" s="139">
        <f t="shared" si="1"/>
        <v>693279</v>
      </c>
      <c r="L19" s="140">
        <f t="shared" si="2"/>
        <v>0.18135613925999317</v>
      </c>
      <c r="M19" s="12"/>
      <c r="N19" s="12"/>
    </row>
    <row r="20" spans="1:14" ht="12.75">
      <c r="A20" s="174"/>
      <c r="B20" s="170" t="s">
        <v>123</v>
      </c>
      <c r="C20" s="272">
        <v>351000000</v>
      </c>
      <c r="D20" s="105"/>
      <c r="E20" s="104">
        <v>144260778</v>
      </c>
      <c r="F20" s="139">
        <f>'[1]TERCER TRIMESTRE'!F32+D20-E20</f>
        <v>-33427044.850000024</v>
      </c>
      <c r="G20" s="164">
        <f>'[3]TERCER TRIMESTRE '!$C$32</f>
        <v>335229965</v>
      </c>
      <c r="H20" s="145">
        <f>'[3]TERCER TRIMESTRE '!$D$32</f>
        <v>0</v>
      </c>
      <c r="I20" s="145">
        <f>'[3]TERCER TRIMESTRE '!$E$32</f>
        <v>141665840</v>
      </c>
      <c r="J20" s="139">
        <f>'[1]TERCER TRIMESTRE'!J32+H20-I20</f>
        <v>-58604739</v>
      </c>
      <c r="K20" s="139">
        <f t="shared" si="1"/>
        <v>2594938</v>
      </c>
      <c r="L20" s="140">
        <f t="shared" si="2"/>
        <v>0.01831731629869271</v>
      </c>
      <c r="M20" s="12"/>
      <c r="N20" s="12"/>
    </row>
    <row r="21" spans="1:14" ht="24">
      <c r="A21" s="174"/>
      <c r="B21" s="170" t="s">
        <v>124</v>
      </c>
      <c r="C21" s="272">
        <v>169000000</v>
      </c>
      <c r="D21" s="287">
        <v>1751566</v>
      </c>
      <c r="E21" s="104"/>
      <c r="F21" s="139">
        <f>'[1]TERCER TRIMESTRE'!F33+D21-E21</f>
        <v>101061707</v>
      </c>
      <c r="G21" s="164">
        <f>'[3]TERCER TRIMESTRE '!$C$34</f>
        <v>76867560</v>
      </c>
      <c r="H21" s="145">
        <f>'[3]TERCER TRIMESTRE '!$D$34</f>
        <v>0</v>
      </c>
      <c r="I21" s="145">
        <f>'[3]TERCER TRIMESTRE '!$E$34</f>
        <v>56446</v>
      </c>
      <c r="J21" s="139">
        <f>'[1]TERCER TRIMESTRE'!J33+H21-I21</f>
        <v>-56446</v>
      </c>
      <c r="K21" s="139">
        <f t="shared" si="1"/>
        <v>-56446</v>
      </c>
      <c r="L21" s="140">
        <f t="shared" si="2"/>
        <v>-1</v>
      </c>
      <c r="M21" s="12"/>
      <c r="N21" s="12"/>
    </row>
    <row r="22" spans="1:14" ht="24">
      <c r="A22" s="174"/>
      <c r="B22" s="170" t="s">
        <v>125</v>
      </c>
      <c r="C22" s="272">
        <v>408000000</v>
      </c>
      <c r="D22" s="88">
        <v>68144525</v>
      </c>
      <c r="E22" s="104">
        <v>50094000</v>
      </c>
      <c r="F22" s="139">
        <f>'[1]TERCER TRIMESTRE'!F34+D22-E22</f>
        <v>28729296.72</v>
      </c>
      <c r="G22" s="143">
        <f>'[3]TERCER TRIMESTRE '!$C$35</f>
        <v>389485924</v>
      </c>
      <c r="H22" s="142">
        <f>'[3]TERCER TRIMESTRE '!$D$35</f>
        <v>32427880</v>
      </c>
      <c r="I22" s="142">
        <f>'[3]TERCER TRIMESTRE '!$E$35</f>
        <v>19727880</v>
      </c>
      <c r="J22" s="139">
        <f>'[1]TERCER TRIMESTRE'!J34+H22-I22</f>
        <v>18007477.880000003</v>
      </c>
      <c r="K22" s="139">
        <f t="shared" si="1"/>
        <v>30366120</v>
      </c>
      <c r="L22" s="140">
        <f t="shared" si="2"/>
        <v>1.5392490221959987</v>
      </c>
      <c r="M22" s="12"/>
      <c r="N22" s="12"/>
    </row>
    <row r="23" spans="1:14" ht="24">
      <c r="A23" s="174"/>
      <c r="B23" s="170" t="s">
        <v>126</v>
      </c>
      <c r="C23" s="272">
        <v>262000000</v>
      </c>
      <c r="D23" s="88">
        <v>0</v>
      </c>
      <c r="E23" s="104">
        <v>46800000</v>
      </c>
      <c r="F23" s="139">
        <f>'[1]TERCER TRIMESTRE'!F35+D23-E23</f>
        <v>27400000</v>
      </c>
      <c r="G23" s="143">
        <f>'[3]TERCER TRIMESTRE '!$C$36</f>
        <v>250000000</v>
      </c>
      <c r="H23" s="142">
        <f>'[3]TERCER TRIMESTRE '!$D$36</f>
        <v>51309998</v>
      </c>
      <c r="I23" s="142">
        <f>'[3]TERCER TRIMESTRE '!$E$36</f>
        <v>9300000</v>
      </c>
      <c r="J23" s="139">
        <f>'[1]TERCER TRIMESTRE'!J35+H23-I23</f>
        <v>117935998</v>
      </c>
      <c r="K23" s="139">
        <f t="shared" si="1"/>
        <v>37500000</v>
      </c>
      <c r="L23" s="140">
        <f t="shared" si="2"/>
        <v>4.032258064516129</v>
      </c>
      <c r="M23" s="12"/>
      <c r="N23" s="12"/>
    </row>
    <row r="24" spans="1:14" ht="12.75">
      <c r="A24" s="174"/>
      <c r="B24" s="170" t="s">
        <v>127</v>
      </c>
      <c r="C24" s="272">
        <v>472000000</v>
      </c>
      <c r="D24" s="88">
        <v>543943416</v>
      </c>
      <c r="E24" s="104"/>
      <c r="F24" s="139">
        <f>'[1]TERCER TRIMESTRE'!F36+D24-E24</f>
        <v>585953414</v>
      </c>
      <c r="G24" s="143">
        <f>'[3]TERCER TRIMESTRE '!$C$33</f>
        <v>450000000</v>
      </c>
      <c r="H24" s="142">
        <f>'[3]TERCER TRIMESTRE '!$D$33</f>
        <v>102404141</v>
      </c>
      <c r="I24" s="142">
        <f>'[3]TERCER TRIMESTRE '!$E$33</f>
        <v>57357619</v>
      </c>
      <c r="J24" s="139">
        <f>'[1]TERCER TRIMESTRE'!J36+H24-I24</f>
        <v>76379855</v>
      </c>
      <c r="K24" s="139">
        <f t="shared" si="1"/>
        <v>-57357619</v>
      </c>
      <c r="L24" s="140">
        <f t="shared" si="2"/>
        <v>-1</v>
      </c>
      <c r="M24" s="12"/>
      <c r="N24" s="12"/>
    </row>
    <row r="25" spans="1:14" ht="12.75">
      <c r="A25" s="174"/>
      <c r="B25" s="170" t="s">
        <v>128</v>
      </c>
      <c r="C25" s="272">
        <v>21000000</v>
      </c>
      <c r="D25" s="88">
        <v>1490900</v>
      </c>
      <c r="E25" s="104">
        <f>+D25</f>
        <v>1490900</v>
      </c>
      <c r="F25" s="139">
        <f>'[1]TERCER TRIMESTRE'!F37+D25-E25</f>
        <v>823375.25</v>
      </c>
      <c r="G25" s="143">
        <f>'[3]TERCER TRIMESTRE '!$C$38</f>
        <v>20000000</v>
      </c>
      <c r="H25" s="142">
        <f>'[3]TERCER TRIMESTRE '!$D$38</f>
        <v>1073000</v>
      </c>
      <c r="I25" s="142">
        <f>'[3]TERCER TRIMESTRE '!$E$38</f>
        <v>1073000</v>
      </c>
      <c r="J25" s="139">
        <f>'[1]TERCER TRIMESTRE'!J37+H25-I25</f>
        <v>0</v>
      </c>
      <c r="K25" s="139">
        <f t="shared" si="1"/>
        <v>417900</v>
      </c>
      <c r="L25" s="140">
        <f t="shared" si="2"/>
        <v>0.3894687791239515</v>
      </c>
      <c r="M25" s="12"/>
      <c r="N25" s="12"/>
    </row>
    <row r="26" spans="1:14" ht="24">
      <c r="A26" s="174"/>
      <c r="B26" s="171" t="s">
        <v>171</v>
      </c>
      <c r="C26" s="272">
        <v>17600000</v>
      </c>
      <c r="D26" s="107"/>
      <c r="E26" s="104"/>
      <c r="F26" s="139">
        <f>'[1]TERCER TRIMESTRE'!F38+D26-E26</f>
        <v>0</v>
      </c>
      <c r="G26" s="143">
        <f>'[3]TERCER TRIMESTRE '!$C$37</f>
        <v>16800000</v>
      </c>
      <c r="H26" s="293">
        <f>'[3]TERCER TRIMESTRE '!$D$37</f>
        <v>1.09</v>
      </c>
      <c r="I26" s="142">
        <f>'[3]TERCER TRIMESTRE '!$E$37</f>
        <v>1.09</v>
      </c>
      <c r="J26" s="139">
        <f>'[1]TERCER TRIMESTRE'!J38+H26-I26</f>
        <v>0</v>
      </c>
      <c r="K26" s="139">
        <f t="shared" si="1"/>
        <v>-1.09</v>
      </c>
      <c r="L26" s="140">
        <v>0</v>
      </c>
      <c r="M26" s="12"/>
      <c r="N26" s="12"/>
    </row>
    <row r="27" spans="1:14" ht="12.75">
      <c r="A27" s="174"/>
      <c r="B27" s="171" t="s">
        <v>130</v>
      </c>
      <c r="C27" s="272">
        <v>73930000</v>
      </c>
      <c r="D27" s="107"/>
      <c r="E27" s="104"/>
      <c r="F27" s="139">
        <f>'[1]TERCER TRIMESTRE'!F39+D27-E27</f>
        <v>15395000</v>
      </c>
      <c r="G27" s="143">
        <f>'[2]SEGUNDO TRIMESTRE '!$C$40</f>
        <v>70415950</v>
      </c>
      <c r="H27" s="142">
        <f>'[2]SEGUNDO TRIMESTRE '!$E$40</f>
        <v>0</v>
      </c>
      <c r="I27" s="142">
        <v>0</v>
      </c>
      <c r="J27" s="139">
        <f>'[1]TERCER TRIMESTRE'!J39+H27-I27</f>
        <v>56374006</v>
      </c>
      <c r="K27" s="139">
        <f t="shared" si="1"/>
        <v>0</v>
      </c>
      <c r="L27" s="140" t="str">
        <f t="shared" si="2"/>
        <v>N/A</v>
      </c>
      <c r="M27" s="12"/>
      <c r="N27" s="12"/>
    </row>
    <row r="28" spans="1:14" ht="24">
      <c r="A28" s="174">
        <v>0</v>
      </c>
      <c r="B28" s="171" t="s">
        <v>18</v>
      </c>
      <c r="C28" s="272">
        <v>5200000</v>
      </c>
      <c r="D28" s="107"/>
      <c r="E28" s="104"/>
      <c r="F28" s="139">
        <f>'[1]TERCER TRIMESTRE'!F40+D28-E28</f>
        <v>0</v>
      </c>
      <c r="G28" s="137">
        <f>'[3]TERCER TRIMESTRE '!$C$31</f>
        <v>5000000</v>
      </c>
      <c r="H28" s="145">
        <f>'[2]SEGUNDO TRIMESTRE '!$D$31</f>
        <v>0</v>
      </c>
      <c r="I28" s="142">
        <f>'[2]SEGUNDO TRIMESTRE '!$E$31</f>
        <v>0</v>
      </c>
      <c r="J28" s="139">
        <f>'[1]TERCER TRIMESTRE'!J40+H28-I28</f>
        <v>19980000</v>
      </c>
      <c r="K28" s="139">
        <f t="shared" si="1"/>
        <v>0</v>
      </c>
      <c r="L28" s="140">
        <v>0</v>
      </c>
      <c r="M28" s="12"/>
      <c r="N28" s="12"/>
    </row>
    <row r="29" spans="1:14" ht="13.5" thickBot="1">
      <c r="A29" s="175"/>
      <c r="B29" s="172" t="s">
        <v>131</v>
      </c>
      <c r="C29" s="278">
        <v>138000000</v>
      </c>
      <c r="D29" s="107">
        <v>15596000</v>
      </c>
      <c r="E29" s="288"/>
      <c r="F29" s="139">
        <f>'[1]TERCER TRIMESTRE'!F41+D29-E29</f>
        <v>15596000</v>
      </c>
      <c r="G29" s="137">
        <f>'[3]TERCER TRIMESTRE '!$C$39</f>
        <v>131540310</v>
      </c>
      <c r="H29" s="142">
        <f>'[3]TERCER TRIMESTRE '!$D$39</f>
        <v>15395000</v>
      </c>
      <c r="I29" s="142">
        <v>0</v>
      </c>
      <c r="J29" s="139">
        <f>'[1]TERCER TRIMESTRE'!J41+H29-I29</f>
        <v>15395000</v>
      </c>
      <c r="K29" s="139">
        <f t="shared" si="1"/>
        <v>0</v>
      </c>
      <c r="L29" s="140" t="str">
        <f>_xlfn.IFERROR((E29/I29)-1,"N/A")</f>
        <v>N/A</v>
      </c>
      <c r="M29" s="12"/>
      <c r="N29" s="12"/>
    </row>
    <row r="30" spans="1:12" ht="12.75">
      <c r="A30" s="384" t="s">
        <v>35</v>
      </c>
      <c r="B30" s="390"/>
      <c r="C30" s="384" t="s">
        <v>143</v>
      </c>
      <c r="D30" s="395"/>
      <c r="E30" s="395"/>
      <c r="F30" s="395"/>
      <c r="G30" s="395"/>
      <c r="H30" s="395"/>
      <c r="I30" s="395"/>
      <c r="J30" s="395"/>
      <c r="K30" s="389"/>
      <c r="L30" s="385"/>
    </row>
    <row r="31" spans="1:12" ht="12.75">
      <c r="A31" s="386"/>
      <c r="B31" s="387"/>
      <c r="C31" s="386"/>
      <c r="D31" s="391"/>
      <c r="E31" s="391"/>
      <c r="F31" s="391"/>
      <c r="G31" s="391"/>
      <c r="H31" s="391"/>
      <c r="I31" s="391"/>
      <c r="J31" s="391"/>
      <c r="K31" s="391"/>
      <c r="L31" s="387"/>
    </row>
    <row r="32" spans="1:13" ht="14.25">
      <c r="A32" s="392"/>
      <c r="B32" s="389"/>
      <c r="C32" s="389"/>
      <c r="D32" s="389"/>
      <c r="E32" s="389"/>
      <c r="F32" s="389"/>
      <c r="G32" s="389"/>
      <c r="H32" s="389"/>
      <c r="I32" s="389"/>
      <c r="J32" s="389"/>
      <c r="K32" s="389"/>
      <c r="L32" s="393"/>
      <c r="M32" s="147"/>
    </row>
    <row r="33" spans="1:13" ht="14.25">
      <c r="A33" s="394"/>
      <c r="B33" s="395"/>
      <c r="C33" s="395"/>
      <c r="D33" s="395"/>
      <c r="E33" s="395"/>
      <c r="F33" s="395"/>
      <c r="G33" s="395"/>
      <c r="H33" s="395"/>
      <c r="I33" s="395"/>
      <c r="J33" s="395"/>
      <c r="K33" s="395"/>
      <c r="L33" s="396"/>
      <c r="M33" s="147"/>
    </row>
    <row r="34" spans="1:13" ht="14.25">
      <c r="A34" s="397"/>
      <c r="B34" s="391"/>
      <c r="C34" s="391"/>
      <c r="D34" s="391"/>
      <c r="E34" s="391"/>
      <c r="F34" s="391"/>
      <c r="G34" s="391"/>
      <c r="H34" s="391"/>
      <c r="I34" s="391"/>
      <c r="J34" s="391"/>
      <c r="K34" s="391"/>
      <c r="L34" s="398"/>
      <c r="M34" s="147"/>
    </row>
    <row r="35" spans="1:13" ht="14.25">
      <c r="A35" s="392" t="s">
        <v>0</v>
      </c>
      <c r="B35" s="390"/>
      <c r="C35" s="401"/>
      <c r="D35" s="402"/>
      <c r="E35" s="402"/>
      <c r="F35" s="402"/>
      <c r="G35" s="402"/>
      <c r="H35" s="402"/>
      <c r="I35" s="402"/>
      <c r="J35" s="402"/>
      <c r="K35" s="402"/>
      <c r="L35" s="403"/>
      <c r="M35" s="147"/>
    </row>
    <row r="36" spans="1:13" ht="15" thickBot="1">
      <c r="A36" s="399"/>
      <c r="B36" s="400"/>
      <c r="C36" s="404"/>
      <c r="D36" s="405"/>
      <c r="E36" s="405"/>
      <c r="F36" s="405"/>
      <c r="G36" s="405"/>
      <c r="H36" s="405"/>
      <c r="I36" s="405"/>
      <c r="J36" s="405"/>
      <c r="K36" s="405"/>
      <c r="L36" s="406"/>
      <c r="M36" s="61"/>
    </row>
    <row r="37" spans="1:8" ht="14.25">
      <c r="A37" s="123"/>
      <c r="B37" s="124"/>
      <c r="C37" s="124"/>
      <c r="D37" s="124"/>
      <c r="E37" s="124"/>
      <c r="F37" s="124"/>
      <c r="G37" s="124"/>
      <c r="H37" s="125"/>
    </row>
    <row r="38" spans="1:8" ht="14.25">
      <c r="A38" s="123"/>
      <c r="B38" s="124"/>
      <c r="C38" s="124"/>
      <c r="D38" s="124"/>
      <c r="E38" s="124"/>
      <c r="F38" s="124"/>
      <c r="G38" s="124"/>
      <c r="H38" s="262"/>
    </row>
    <row r="39" spans="1:8" ht="14.25">
      <c r="A39" s="123"/>
      <c r="B39" s="124"/>
      <c r="C39" s="124"/>
      <c r="D39" s="124"/>
      <c r="E39" s="124"/>
      <c r="F39" s="124"/>
      <c r="G39" s="261"/>
      <c r="H39" s="125"/>
    </row>
    <row r="40" spans="1:8" ht="14.25">
      <c r="A40" s="123"/>
      <c r="B40" s="124"/>
      <c r="C40" s="124"/>
      <c r="D40" s="124"/>
      <c r="E40" s="124"/>
      <c r="F40" s="124"/>
      <c r="G40" s="124"/>
      <c r="H40" s="125"/>
    </row>
    <row r="41" spans="1:8" ht="14.25">
      <c r="A41" s="123"/>
      <c r="B41" s="124"/>
      <c r="C41" s="124"/>
      <c r="D41" s="124"/>
      <c r="E41" s="124"/>
      <c r="F41" s="124"/>
      <c r="G41" s="261"/>
      <c r="H41" s="125"/>
    </row>
    <row r="42" spans="1:8" ht="14.25">
      <c r="A42" s="123"/>
      <c r="B42" s="124"/>
      <c r="C42" s="124"/>
      <c r="D42" s="124"/>
      <c r="E42" s="124"/>
      <c r="F42" s="124"/>
      <c r="G42" s="124"/>
      <c r="H42" s="125"/>
    </row>
    <row r="43" spans="1:8" ht="14.25">
      <c r="A43" s="123"/>
      <c r="B43" s="124"/>
      <c r="C43" s="124"/>
      <c r="D43" s="124"/>
      <c r="E43" s="124"/>
      <c r="F43" s="124"/>
      <c r="G43" s="124"/>
      <c r="H43" s="125"/>
    </row>
    <row r="44" spans="1:8" ht="14.25">
      <c r="A44" s="123"/>
      <c r="B44" s="124"/>
      <c r="C44" s="124"/>
      <c r="D44" s="124"/>
      <c r="E44" s="124"/>
      <c r="F44" s="124"/>
      <c r="G44" s="124"/>
      <c r="H44" s="125"/>
    </row>
    <row r="45" spans="1:8" ht="14.25">
      <c r="A45" s="123"/>
      <c r="B45" s="124"/>
      <c r="C45" s="124"/>
      <c r="D45" s="124"/>
      <c r="E45" s="124"/>
      <c r="F45" s="124"/>
      <c r="G45" s="124"/>
      <c r="H45" s="125"/>
    </row>
    <row r="46" spans="1:8" ht="14.25">
      <c r="A46" s="123"/>
      <c r="B46" s="124"/>
      <c r="C46" s="124"/>
      <c r="D46" s="124"/>
      <c r="E46" s="124"/>
      <c r="F46" s="124"/>
      <c r="G46" s="124"/>
      <c r="H46" s="125"/>
    </row>
    <row r="47" spans="1:9" ht="14.25">
      <c r="A47" s="123"/>
      <c r="B47" s="124"/>
      <c r="C47" s="124"/>
      <c r="D47" s="124"/>
      <c r="E47" s="124"/>
      <c r="F47" s="124"/>
      <c r="G47" s="124"/>
      <c r="H47" s="125"/>
      <c r="I47" s="12"/>
    </row>
    <row r="48" spans="1:8" ht="14.25">
      <c r="A48" s="123"/>
      <c r="B48" s="124"/>
      <c r="C48" s="124"/>
      <c r="D48" s="124"/>
      <c r="E48" s="124"/>
      <c r="F48" s="124"/>
      <c r="G48" s="124"/>
      <c r="H48" s="125"/>
    </row>
    <row r="49" spans="1:8" ht="14.25">
      <c r="A49" s="123"/>
      <c r="B49" s="124"/>
      <c r="C49" s="124"/>
      <c r="D49" s="124"/>
      <c r="E49" s="124"/>
      <c r="F49" s="124"/>
      <c r="G49" s="124"/>
      <c r="H49" s="125"/>
    </row>
    <row r="50" spans="1:8" ht="14.25">
      <c r="A50" s="123"/>
      <c r="B50" s="124"/>
      <c r="C50" s="124"/>
      <c r="D50" s="124"/>
      <c r="E50" s="124"/>
      <c r="F50" s="124"/>
      <c r="G50" s="124"/>
      <c r="H50" s="125"/>
    </row>
    <row r="51" spans="1:8" ht="14.25">
      <c r="A51" s="123"/>
      <c r="B51" s="124"/>
      <c r="C51" s="124"/>
      <c r="D51" s="124"/>
      <c r="E51" s="124"/>
      <c r="F51" s="124"/>
      <c r="G51" s="124"/>
      <c r="H51" s="125"/>
    </row>
    <row r="52" spans="1:8" ht="14.25">
      <c r="A52" s="123"/>
      <c r="B52" s="124"/>
      <c r="C52" s="124"/>
      <c r="D52" s="124"/>
      <c r="E52" s="124"/>
      <c r="F52" s="124"/>
      <c r="G52" s="124"/>
      <c r="H52" s="125"/>
    </row>
    <row r="53" spans="1:8" ht="14.25">
      <c r="A53" s="123"/>
      <c r="B53" s="124"/>
      <c r="C53" s="124"/>
      <c r="D53" s="124"/>
      <c r="E53" s="124"/>
      <c r="F53" s="124"/>
      <c r="G53" s="124"/>
      <c r="H53" s="125"/>
    </row>
    <row r="54" spans="1:8" ht="14.25">
      <c r="A54" s="123"/>
      <c r="B54" s="124"/>
      <c r="C54" s="124"/>
      <c r="D54" s="124"/>
      <c r="E54" s="124"/>
      <c r="F54" s="124"/>
      <c r="G54" s="124"/>
      <c r="H54" s="125"/>
    </row>
    <row r="55" spans="1:8" ht="14.25">
      <c r="A55" s="123"/>
      <c r="B55" s="124"/>
      <c r="C55" s="124"/>
      <c r="D55" s="124"/>
      <c r="E55" s="124"/>
      <c r="F55" s="124"/>
      <c r="G55" s="124"/>
      <c r="H55" s="125"/>
    </row>
    <row r="56" spans="1:8" ht="14.25">
      <c r="A56" s="123"/>
      <c r="B56" s="124"/>
      <c r="C56" s="124"/>
      <c r="D56" s="124"/>
      <c r="E56" s="124"/>
      <c r="F56" s="124"/>
      <c r="G56" s="124"/>
      <c r="H56" s="125"/>
    </row>
    <row r="57" spans="1:8" ht="14.25">
      <c r="A57" s="123"/>
      <c r="B57" s="124"/>
      <c r="C57" s="124"/>
      <c r="D57" s="124"/>
      <c r="E57" s="124"/>
      <c r="F57" s="124"/>
      <c r="G57" s="124"/>
      <c r="H57" s="125"/>
    </row>
    <row r="58" spans="1:8" ht="14.25">
      <c r="A58" s="123"/>
      <c r="B58" s="124"/>
      <c r="C58" s="124"/>
      <c r="D58" s="124"/>
      <c r="E58" s="124"/>
      <c r="F58" s="124"/>
      <c r="G58" s="124"/>
      <c r="H58" s="125"/>
    </row>
    <row r="59" spans="1:8" ht="14.25">
      <c r="A59" s="123"/>
      <c r="B59" s="124"/>
      <c r="C59" s="124"/>
      <c r="D59" s="124"/>
      <c r="E59" s="124"/>
      <c r="F59" s="124"/>
      <c r="G59" s="124"/>
      <c r="H59" s="125"/>
    </row>
    <row r="60" spans="1:8" ht="14.25">
      <c r="A60" s="123"/>
      <c r="B60" s="124"/>
      <c r="C60" s="124"/>
      <c r="D60" s="124"/>
      <c r="E60" s="124"/>
      <c r="F60" s="124"/>
      <c r="G60" s="124"/>
      <c r="H60" s="125"/>
    </row>
    <row r="61" spans="1:8" ht="14.25">
      <c r="A61" s="123"/>
      <c r="B61" s="124"/>
      <c r="C61" s="124"/>
      <c r="D61" s="124"/>
      <c r="E61" s="124"/>
      <c r="F61" s="124"/>
      <c r="G61" s="124"/>
      <c r="H61" s="125"/>
    </row>
    <row r="62" spans="1:8" ht="14.25">
      <c r="A62" s="123"/>
      <c r="B62" s="124"/>
      <c r="C62" s="124"/>
      <c r="D62" s="124"/>
      <c r="E62" s="124"/>
      <c r="F62" s="124"/>
      <c r="G62" s="124"/>
      <c r="H62" s="125"/>
    </row>
    <row r="63" spans="1:8" ht="14.25">
      <c r="A63" s="123"/>
      <c r="B63" s="124"/>
      <c r="C63" s="124"/>
      <c r="D63" s="124"/>
      <c r="E63" s="124"/>
      <c r="F63" s="124"/>
      <c r="G63" s="124"/>
      <c r="H63" s="125"/>
    </row>
    <row r="64" spans="1:8" ht="14.25">
      <c r="A64" s="123"/>
      <c r="B64" s="124"/>
      <c r="C64" s="124"/>
      <c r="D64" s="124"/>
      <c r="E64" s="124"/>
      <c r="F64" s="124"/>
      <c r="G64" s="124"/>
      <c r="H64" s="125"/>
    </row>
    <row r="65" spans="1:8" ht="14.25">
      <c r="A65" s="123"/>
      <c r="B65" s="124"/>
      <c r="C65" s="124"/>
      <c r="D65" s="124"/>
      <c r="E65" s="124"/>
      <c r="F65" s="124"/>
      <c r="G65" s="124"/>
      <c r="H65" s="125"/>
    </row>
    <row r="66" spans="1:8" ht="14.25">
      <c r="A66" s="123"/>
      <c r="B66" s="124"/>
      <c r="C66" s="124"/>
      <c r="D66" s="124"/>
      <c r="E66" s="124"/>
      <c r="F66" s="124"/>
      <c r="G66" s="124"/>
      <c r="H66" s="125"/>
    </row>
    <row r="67" spans="1:8" ht="14.25">
      <c r="A67" s="123"/>
      <c r="B67" s="124"/>
      <c r="C67" s="124"/>
      <c r="D67" s="124"/>
      <c r="E67" s="124"/>
      <c r="F67" s="124"/>
      <c r="G67" s="124"/>
      <c r="H67" s="125"/>
    </row>
    <row r="68" spans="1:8" ht="14.25">
      <c r="A68" s="123"/>
      <c r="B68" s="124"/>
      <c r="C68" s="124"/>
      <c r="D68" s="124"/>
      <c r="E68" s="124"/>
      <c r="F68" s="124"/>
      <c r="G68" s="124"/>
      <c r="H68" s="125"/>
    </row>
    <row r="69" spans="1:8" ht="14.25">
      <c r="A69" s="123"/>
      <c r="B69" s="124"/>
      <c r="C69" s="124"/>
      <c r="D69" s="124"/>
      <c r="E69" s="124"/>
      <c r="F69" s="124"/>
      <c r="G69" s="124"/>
      <c r="H69" s="125"/>
    </row>
    <row r="70" spans="1:8" ht="14.25">
      <c r="A70" s="123"/>
      <c r="B70" s="124"/>
      <c r="C70" s="124"/>
      <c r="D70" s="124"/>
      <c r="E70" s="124"/>
      <c r="F70" s="124"/>
      <c r="G70" s="124"/>
      <c r="H70" s="125"/>
    </row>
    <row r="71" spans="1:8" ht="14.25">
      <c r="A71" s="123"/>
      <c r="B71" s="124"/>
      <c r="C71" s="124"/>
      <c r="D71" s="124"/>
      <c r="E71" s="124"/>
      <c r="F71" s="124"/>
      <c r="G71" s="124"/>
      <c r="H71" s="125"/>
    </row>
    <row r="72" spans="1:8" ht="14.25">
      <c r="A72" s="123"/>
      <c r="B72" s="124"/>
      <c r="C72" s="124"/>
      <c r="D72" s="124"/>
      <c r="E72" s="124"/>
      <c r="F72" s="124"/>
      <c r="G72" s="124"/>
      <c r="H72" s="125"/>
    </row>
    <row r="73" spans="1:8" ht="14.25">
      <c r="A73" s="123"/>
      <c r="B73" s="124"/>
      <c r="C73" s="124"/>
      <c r="D73" s="124"/>
      <c r="E73" s="124"/>
      <c r="F73" s="124"/>
      <c r="G73" s="124"/>
      <c r="H73" s="125"/>
    </row>
    <row r="74" spans="1:8" ht="14.25">
      <c r="A74" s="123"/>
      <c r="B74" s="124"/>
      <c r="C74" s="124"/>
      <c r="D74" s="124"/>
      <c r="E74" s="124"/>
      <c r="F74" s="124"/>
      <c r="G74" s="124"/>
      <c r="H74" s="125"/>
    </row>
    <row r="75" spans="1:8" ht="14.25">
      <c r="A75" s="123"/>
      <c r="B75" s="124"/>
      <c r="C75" s="124"/>
      <c r="D75" s="124"/>
      <c r="E75" s="124"/>
      <c r="F75" s="124"/>
      <c r="G75" s="124"/>
      <c r="H75" s="125"/>
    </row>
    <row r="76" spans="1:8" ht="14.25">
      <c r="A76" s="123"/>
      <c r="B76" s="124"/>
      <c r="C76" s="124"/>
      <c r="D76" s="124"/>
      <c r="E76" s="124"/>
      <c r="F76" s="124"/>
      <c r="G76" s="124"/>
      <c r="H76" s="125"/>
    </row>
    <row r="77" spans="1:8" ht="14.25">
      <c r="A77" s="123"/>
      <c r="B77" s="124"/>
      <c r="C77" s="124"/>
      <c r="D77" s="124"/>
      <c r="E77" s="124"/>
      <c r="F77" s="124"/>
      <c r="G77" s="124"/>
      <c r="H77" s="125"/>
    </row>
    <row r="78" spans="1:8" ht="14.25">
      <c r="A78" s="123"/>
      <c r="B78" s="124"/>
      <c r="C78" s="124"/>
      <c r="D78" s="124"/>
      <c r="E78" s="124"/>
      <c r="F78" s="124"/>
      <c r="G78" s="124"/>
      <c r="H78" s="125"/>
    </row>
    <row r="79" spans="1:8" ht="14.25">
      <c r="A79" s="123"/>
      <c r="B79" s="124"/>
      <c r="C79" s="124"/>
      <c r="D79" s="124"/>
      <c r="E79" s="124"/>
      <c r="F79" s="124"/>
      <c r="G79" s="124"/>
      <c r="H79" s="125"/>
    </row>
    <row r="80" spans="1:8" ht="14.25">
      <c r="A80" s="123"/>
      <c r="B80" s="124"/>
      <c r="C80" s="124"/>
      <c r="D80" s="124"/>
      <c r="E80" s="124"/>
      <c r="F80" s="124"/>
      <c r="G80" s="124"/>
      <c r="H80" s="125"/>
    </row>
    <row r="81" spans="1:8" ht="14.25">
      <c r="A81" s="123"/>
      <c r="B81" s="124"/>
      <c r="C81" s="124"/>
      <c r="D81" s="124"/>
      <c r="E81" s="124"/>
      <c r="F81" s="124"/>
      <c r="G81" s="124"/>
      <c r="H81" s="125"/>
    </row>
    <row r="82" spans="1:8" ht="14.25">
      <c r="A82" s="123"/>
      <c r="B82" s="124"/>
      <c r="C82" s="124"/>
      <c r="D82" s="124"/>
      <c r="E82" s="124"/>
      <c r="F82" s="124"/>
      <c r="G82" s="124"/>
      <c r="H82" s="125"/>
    </row>
    <row r="83" spans="1:8" ht="14.25">
      <c r="A83" s="123"/>
      <c r="B83" s="124"/>
      <c r="C83" s="124"/>
      <c r="D83" s="124"/>
      <c r="E83" s="124"/>
      <c r="F83" s="124"/>
      <c r="G83" s="124"/>
      <c r="H83" s="125"/>
    </row>
    <row r="84" spans="1:8" ht="14.25">
      <c r="A84" s="123"/>
      <c r="B84" s="124"/>
      <c r="C84" s="124"/>
      <c r="D84" s="124"/>
      <c r="E84" s="124"/>
      <c r="F84" s="124"/>
      <c r="G84" s="124"/>
      <c r="H84" s="125"/>
    </row>
    <row r="85" spans="1:8" ht="14.25">
      <c r="A85" s="123"/>
      <c r="B85" s="124"/>
      <c r="C85" s="124"/>
      <c r="D85" s="124"/>
      <c r="E85" s="124"/>
      <c r="F85" s="124"/>
      <c r="G85" s="124"/>
      <c r="H85" s="125"/>
    </row>
    <row r="86" spans="1:8" ht="14.25">
      <c r="A86" s="123"/>
      <c r="B86" s="124"/>
      <c r="C86" s="124"/>
      <c r="D86" s="124"/>
      <c r="E86" s="124"/>
      <c r="F86" s="124"/>
      <c r="G86" s="124"/>
      <c r="H86" s="125"/>
    </row>
    <row r="87" spans="1:8" ht="14.25">
      <c r="A87" s="123"/>
      <c r="B87" s="124"/>
      <c r="C87" s="124"/>
      <c r="D87" s="124"/>
      <c r="E87" s="124"/>
      <c r="F87" s="124"/>
      <c r="G87" s="124"/>
      <c r="H87" s="125"/>
    </row>
    <row r="88" spans="1:8" ht="14.25">
      <c r="A88" s="123"/>
      <c r="B88" s="124"/>
      <c r="C88" s="124"/>
      <c r="D88" s="124"/>
      <c r="E88" s="124"/>
      <c r="F88" s="124"/>
      <c r="G88" s="124"/>
      <c r="H88" s="125"/>
    </row>
    <row r="89" spans="1:8" ht="14.25">
      <c r="A89" s="123"/>
      <c r="B89" s="124"/>
      <c r="C89" s="124"/>
      <c r="D89" s="124"/>
      <c r="E89" s="124"/>
      <c r="F89" s="124"/>
      <c r="G89" s="124"/>
      <c r="H89" s="125"/>
    </row>
    <row r="90" spans="1:8" ht="14.25">
      <c r="A90" s="123"/>
      <c r="B90" s="124"/>
      <c r="C90" s="124"/>
      <c r="D90" s="124"/>
      <c r="E90" s="124"/>
      <c r="F90" s="124"/>
      <c r="G90" s="124"/>
      <c r="H90" s="125"/>
    </row>
    <row r="91" spans="1:8" ht="14.25">
      <c r="A91" s="123"/>
      <c r="B91" s="124"/>
      <c r="C91" s="124"/>
      <c r="D91" s="124"/>
      <c r="E91" s="124"/>
      <c r="F91" s="124"/>
      <c r="G91" s="124"/>
      <c r="H91" s="125"/>
    </row>
    <row r="92" spans="1:8" ht="14.25">
      <c r="A92" s="123"/>
      <c r="B92" s="124"/>
      <c r="C92" s="124"/>
      <c r="D92" s="124"/>
      <c r="E92" s="124"/>
      <c r="F92" s="124"/>
      <c r="G92" s="124"/>
      <c r="H92" s="125"/>
    </row>
    <row r="93" spans="1:8" ht="14.25">
      <c r="A93" s="123"/>
      <c r="B93" s="124"/>
      <c r="C93" s="124"/>
      <c r="D93" s="124"/>
      <c r="E93" s="124"/>
      <c r="F93" s="124"/>
      <c r="G93" s="124"/>
      <c r="H93" s="125"/>
    </row>
    <row r="94" spans="1:8" ht="14.25">
      <c r="A94" s="123"/>
      <c r="B94" s="124"/>
      <c r="C94" s="124"/>
      <c r="D94" s="124"/>
      <c r="E94" s="124"/>
      <c r="F94" s="124"/>
      <c r="G94" s="124"/>
      <c r="H94" s="125"/>
    </row>
    <row r="95" spans="1:8" ht="14.25">
      <c r="A95" s="123"/>
      <c r="B95" s="124"/>
      <c r="C95" s="124"/>
      <c r="D95" s="124"/>
      <c r="E95" s="124"/>
      <c r="F95" s="124"/>
      <c r="G95" s="124"/>
      <c r="H95" s="125"/>
    </row>
    <row r="96" spans="1:8" ht="14.25">
      <c r="A96" s="123"/>
      <c r="B96" s="124"/>
      <c r="C96" s="124"/>
      <c r="D96" s="124"/>
      <c r="E96" s="124"/>
      <c r="F96" s="124"/>
      <c r="G96" s="124"/>
      <c r="H96" s="125"/>
    </row>
    <row r="97" spans="1:8" ht="14.25">
      <c r="A97" s="123"/>
      <c r="B97" s="124"/>
      <c r="C97" s="124"/>
      <c r="D97" s="124"/>
      <c r="E97" s="124"/>
      <c r="F97" s="124"/>
      <c r="G97" s="124"/>
      <c r="H97" s="125"/>
    </row>
    <row r="98" spans="1:8" ht="14.25">
      <c r="A98" s="123"/>
      <c r="B98" s="124"/>
      <c r="C98" s="124"/>
      <c r="D98" s="124"/>
      <c r="E98" s="124"/>
      <c r="F98" s="124"/>
      <c r="G98" s="124"/>
      <c r="H98" s="125"/>
    </row>
    <row r="99" spans="1:8" ht="14.25">
      <c r="A99" s="123"/>
      <c r="B99" s="124"/>
      <c r="C99" s="124"/>
      <c r="D99" s="124"/>
      <c r="E99" s="124"/>
      <c r="F99" s="124"/>
      <c r="G99" s="124"/>
      <c r="H99" s="125"/>
    </row>
    <row r="100" spans="1:8" ht="14.25">
      <c r="A100" s="123"/>
      <c r="B100" s="124"/>
      <c r="C100" s="124"/>
      <c r="D100" s="124"/>
      <c r="E100" s="124"/>
      <c r="F100" s="124"/>
      <c r="G100" s="124"/>
      <c r="H100" s="125"/>
    </row>
    <row r="101" spans="1:8" ht="14.25">
      <c r="A101" s="123"/>
      <c r="B101" s="124"/>
      <c r="C101" s="124"/>
      <c r="D101" s="124"/>
      <c r="E101" s="124"/>
      <c r="F101" s="124"/>
      <c r="G101" s="124"/>
      <c r="H101" s="125"/>
    </row>
    <row r="102" spans="1:8" ht="14.25">
      <c r="A102" s="123"/>
      <c r="B102" s="124"/>
      <c r="C102" s="124"/>
      <c r="D102" s="124"/>
      <c r="E102" s="124"/>
      <c r="F102" s="124"/>
      <c r="G102" s="124"/>
      <c r="H102" s="125"/>
    </row>
    <row r="103" spans="1:8" ht="14.25">
      <c r="A103" s="123"/>
      <c r="B103" s="124"/>
      <c r="C103" s="124"/>
      <c r="D103" s="124"/>
      <c r="E103" s="124"/>
      <c r="F103" s="124"/>
      <c r="G103" s="124"/>
      <c r="H103" s="125"/>
    </row>
    <row r="104" spans="1:8" ht="14.25">
      <c r="A104" s="123"/>
      <c r="B104" s="124"/>
      <c r="C104" s="124"/>
      <c r="D104" s="124"/>
      <c r="E104" s="124"/>
      <c r="F104" s="124"/>
      <c r="G104" s="124"/>
      <c r="H104" s="125"/>
    </row>
    <row r="105" spans="1:8" ht="14.25">
      <c r="A105" s="123"/>
      <c r="B105" s="124"/>
      <c r="C105" s="124"/>
      <c r="D105" s="124"/>
      <c r="E105" s="124"/>
      <c r="F105" s="124"/>
      <c r="G105" s="124"/>
      <c r="H105" s="125"/>
    </row>
    <row r="106" spans="1:8" ht="14.25">
      <c r="A106" s="123"/>
      <c r="B106" s="124"/>
      <c r="C106" s="124"/>
      <c r="D106" s="124"/>
      <c r="E106" s="124"/>
      <c r="F106" s="124"/>
      <c r="G106" s="124"/>
      <c r="H106" s="125"/>
    </row>
    <row r="107" spans="1:8" ht="14.25">
      <c r="A107" s="123"/>
      <c r="B107" s="124"/>
      <c r="C107" s="124"/>
      <c r="D107" s="124"/>
      <c r="E107" s="124"/>
      <c r="F107" s="124"/>
      <c r="G107" s="124"/>
      <c r="H107" s="125"/>
    </row>
    <row r="108" spans="1:8" ht="14.25">
      <c r="A108" s="123"/>
      <c r="B108" s="124"/>
      <c r="C108" s="124"/>
      <c r="D108" s="124"/>
      <c r="E108" s="124"/>
      <c r="F108" s="124"/>
      <c r="G108" s="124"/>
      <c r="H108" s="125"/>
    </row>
    <row r="109" spans="1:8" ht="14.25">
      <c r="A109" s="123"/>
      <c r="B109" s="124"/>
      <c r="C109" s="124"/>
      <c r="D109" s="124"/>
      <c r="E109" s="124"/>
      <c r="F109" s="124"/>
      <c r="G109" s="124"/>
      <c r="H109" s="125"/>
    </row>
    <row r="110" spans="1:8" ht="14.25">
      <c r="A110" s="123"/>
      <c r="B110" s="124"/>
      <c r="C110" s="124"/>
      <c r="D110" s="124"/>
      <c r="E110" s="124"/>
      <c r="F110" s="124"/>
      <c r="G110" s="124"/>
      <c r="H110" s="125"/>
    </row>
    <row r="111" spans="1:8" ht="14.25">
      <c r="A111" s="123"/>
      <c r="B111" s="124"/>
      <c r="C111" s="124"/>
      <c r="D111" s="124"/>
      <c r="E111" s="124"/>
      <c r="F111" s="124"/>
      <c r="G111" s="124"/>
      <c r="H111" s="125"/>
    </row>
    <row r="112" spans="1:8" ht="14.25">
      <c r="A112" s="123"/>
      <c r="B112" s="124"/>
      <c r="C112" s="124"/>
      <c r="D112" s="124"/>
      <c r="E112" s="124"/>
      <c r="F112" s="124"/>
      <c r="G112" s="124"/>
      <c r="H112" s="125"/>
    </row>
    <row r="113" spans="1:8" ht="14.25">
      <c r="A113" s="123"/>
      <c r="B113" s="124"/>
      <c r="C113" s="124"/>
      <c r="D113" s="124"/>
      <c r="E113" s="124"/>
      <c r="F113" s="124"/>
      <c r="G113" s="124"/>
      <c r="H113" s="125"/>
    </row>
    <row r="114" spans="1:8" ht="14.25">
      <c r="A114" s="123"/>
      <c r="B114" s="124"/>
      <c r="C114" s="124"/>
      <c r="D114" s="124"/>
      <c r="E114" s="124"/>
      <c r="F114" s="124"/>
      <c r="G114" s="124"/>
      <c r="H114" s="125"/>
    </row>
    <row r="115" spans="1:8" ht="14.25">
      <c r="A115" s="123"/>
      <c r="B115" s="124"/>
      <c r="C115" s="124"/>
      <c r="D115" s="124"/>
      <c r="E115" s="124"/>
      <c r="F115" s="124"/>
      <c r="G115" s="124"/>
      <c r="H115" s="125"/>
    </row>
    <row r="116" spans="1:8" ht="15" thickBot="1">
      <c r="A116" s="123"/>
      <c r="B116" s="124"/>
      <c r="C116" s="124"/>
      <c r="D116" s="124"/>
      <c r="E116" s="124"/>
      <c r="F116" s="124"/>
      <c r="G116" s="124"/>
      <c r="H116" s="125"/>
    </row>
    <row r="117" spans="1:8" ht="14.25" customHeight="1">
      <c r="A117" s="337"/>
      <c r="B117" s="338"/>
      <c r="C117" s="338"/>
      <c r="D117" s="338"/>
      <c r="E117" s="338"/>
      <c r="F117" s="338"/>
      <c r="G117" s="338"/>
      <c r="H117" s="339"/>
    </row>
    <row r="118" spans="1:8" ht="14.25">
      <c r="A118" s="448"/>
      <c r="B118" s="449"/>
      <c r="C118" s="449"/>
      <c r="D118" s="449"/>
      <c r="E118" s="165"/>
      <c r="F118" s="165"/>
      <c r="G118" s="166"/>
      <c r="H118" s="167"/>
    </row>
    <row r="119" spans="1:8" ht="12.75" customHeight="1">
      <c r="A119" s="340" t="s">
        <v>0</v>
      </c>
      <c r="B119" s="341"/>
      <c r="C119" s="341"/>
      <c r="D119" s="450"/>
      <c r="E119" s="450"/>
      <c r="F119" s="450"/>
      <c r="G119" s="450"/>
      <c r="H119" s="451"/>
    </row>
    <row r="120" spans="1:8" ht="52.5" customHeight="1" thickBot="1">
      <c r="A120" s="343"/>
      <c r="B120" s="344"/>
      <c r="C120" s="344"/>
      <c r="D120" s="452"/>
      <c r="E120" s="452"/>
      <c r="F120" s="452"/>
      <c r="G120" s="452"/>
      <c r="H120" s="453"/>
    </row>
    <row r="122" spans="1:8" ht="14.25">
      <c r="A122" s="447" t="s">
        <v>146</v>
      </c>
      <c r="B122" s="447"/>
      <c r="C122" s="447"/>
      <c r="D122" s="447"/>
      <c r="E122" s="447"/>
      <c r="F122" s="447"/>
      <c r="G122" s="447"/>
      <c r="H122" s="447"/>
    </row>
    <row r="123" spans="1:8" ht="14.25">
      <c r="A123" s="447"/>
      <c r="B123" s="447"/>
      <c r="C123" s="447"/>
      <c r="D123" s="447"/>
      <c r="E123" s="447"/>
      <c r="F123" s="447"/>
      <c r="G123" s="447"/>
      <c r="H123" s="447"/>
    </row>
    <row r="124" spans="1:8" ht="14.25">
      <c r="A124" s="447"/>
      <c r="B124" s="447"/>
      <c r="C124" s="447"/>
      <c r="D124" s="447"/>
      <c r="E124" s="447"/>
      <c r="F124" s="447"/>
      <c r="G124" s="447"/>
      <c r="H124" s="447"/>
    </row>
    <row r="125" spans="1:8" ht="14.25">
      <c r="A125" s="447"/>
      <c r="B125" s="447"/>
      <c r="C125" s="447"/>
      <c r="D125" s="447"/>
      <c r="E125" s="447"/>
      <c r="F125" s="447"/>
      <c r="G125" s="447"/>
      <c r="H125" s="447"/>
    </row>
    <row r="126" spans="1:8" ht="14.25">
      <c r="A126" s="447"/>
      <c r="B126" s="447"/>
      <c r="C126" s="447"/>
      <c r="D126" s="447"/>
      <c r="E126" s="447"/>
      <c r="F126" s="447"/>
      <c r="G126" s="447"/>
      <c r="H126" s="447"/>
    </row>
    <row r="127" spans="1:8" ht="14.25">
      <c r="A127" s="447"/>
      <c r="B127" s="447"/>
      <c r="C127" s="447"/>
      <c r="D127" s="447"/>
      <c r="E127" s="447"/>
      <c r="F127" s="447"/>
      <c r="G127" s="447"/>
      <c r="H127" s="447"/>
    </row>
    <row r="128" spans="1:8" ht="14.25">
      <c r="A128" s="447"/>
      <c r="B128" s="447"/>
      <c r="C128" s="447"/>
      <c r="D128" s="447"/>
      <c r="E128" s="447"/>
      <c r="F128" s="447"/>
      <c r="G128" s="447"/>
      <c r="H128" s="447"/>
    </row>
    <row r="129" spans="1:8" ht="14.25">
      <c r="A129" s="447"/>
      <c r="B129" s="447"/>
      <c r="C129" s="447"/>
      <c r="D129" s="447"/>
      <c r="E129" s="447"/>
      <c r="F129" s="447"/>
      <c r="G129" s="447"/>
      <c r="H129" s="447"/>
    </row>
    <row r="130" spans="1:8" ht="14.25">
      <c r="A130" s="447"/>
      <c r="B130" s="447"/>
      <c r="C130" s="447"/>
      <c r="D130" s="447"/>
      <c r="E130" s="447"/>
      <c r="F130" s="447"/>
      <c r="G130" s="447"/>
      <c r="H130" s="447"/>
    </row>
    <row r="131" spans="1:8" ht="14.25">
      <c r="A131" s="447"/>
      <c r="B131" s="447"/>
      <c r="C131" s="447"/>
      <c r="D131" s="447"/>
      <c r="E131" s="447"/>
      <c r="F131" s="447"/>
      <c r="G131" s="447"/>
      <c r="H131" s="447"/>
    </row>
    <row r="132" spans="1:8" ht="14.25">
      <c r="A132" s="447"/>
      <c r="B132" s="447"/>
      <c r="C132" s="447"/>
      <c r="D132" s="447"/>
      <c r="E132" s="447"/>
      <c r="F132" s="447"/>
      <c r="G132" s="447"/>
      <c r="H132" s="447"/>
    </row>
  </sheetData>
  <sheetProtection/>
  <mergeCells count="38">
    <mergeCell ref="A1:A2"/>
    <mergeCell ref="B1:L1"/>
    <mergeCell ref="B2:L2"/>
    <mergeCell ref="A3:L3"/>
    <mergeCell ref="A4:B4"/>
    <mergeCell ref="C4:L4"/>
    <mergeCell ref="A5:B5"/>
    <mergeCell ref="C5:L5"/>
    <mergeCell ref="A6:B6"/>
    <mergeCell ref="C6:L6"/>
    <mergeCell ref="A7:B7"/>
    <mergeCell ref="C7:L7"/>
    <mergeCell ref="A8:A9"/>
    <mergeCell ref="B8:B9"/>
    <mergeCell ref="C8:F9"/>
    <mergeCell ref="G8:J9"/>
    <mergeCell ref="K8:K10"/>
    <mergeCell ref="L8:L10"/>
    <mergeCell ref="A30:B31"/>
    <mergeCell ref="C30:L31"/>
    <mergeCell ref="A32:L34"/>
    <mergeCell ref="A35:B36"/>
    <mergeCell ref="C35:L36"/>
    <mergeCell ref="A117:H117"/>
    <mergeCell ref="A118:D118"/>
    <mergeCell ref="A119:C120"/>
    <mergeCell ref="D119:H120"/>
    <mergeCell ref="A122:H122"/>
    <mergeCell ref="A123:H123"/>
    <mergeCell ref="A124:H124"/>
    <mergeCell ref="A131:H131"/>
    <mergeCell ref="A132:H132"/>
    <mergeCell ref="A125:H125"/>
    <mergeCell ref="A126:H126"/>
    <mergeCell ref="A127:H127"/>
    <mergeCell ref="A128:H128"/>
    <mergeCell ref="A129:H129"/>
    <mergeCell ref="A130:H130"/>
  </mergeCell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N116"/>
  <sheetViews>
    <sheetView zoomScalePageLayoutView="0" workbookViewId="0" topLeftCell="A1">
      <selection activeCell="B12" sqref="B12:B13"/>
    </sheetView>
  </sheetViews>
  <sheetFormatPr defaultColWidth="11.421875" defaultRowHeight="12.75"/>
  <cols>
    <col min="1" max="1" width="14.7109375" style="13" customWidth="1"/>
    <col min="2" max="2" width="25.7109375" style="13" customWidth="1"/>
    <col min="3" max="3" width="17.7109375" style="13" customWidth="1"/>
    <col min="4" max="4" width="16.00390625" style="13" customWidth="1"/>
    <col min="5" max="5" width="16.421875" style="13" customWidth="1"/>
    <col min="6" max="6" width="14.8515625" style="13" customWidth="1"/>
    <col min="7" max="7" width="16.7109375" style="13" customWidth="1"/>
    <col min="8" max="8" width="15.7109375" style="0" customWidth="1"/>
    <col min="9" max="9" width="13.140625" style="0" bestFit="1" customWidth="1"/>
    <col min="11" max="11" width="15.28125" style="0" customWidth="1"/>
  </cols>
  <sheetData>
    <row r="1" spans="1:12" ht="54" customHeight="1">
      <c r="A1" s="374"/>
      <c r="B1" s="464" t="s">
        <v>15</v>
      </c>
      <c r="C1" s="465"/>
      <c r="D1" s="465"/>
      <c r="E1" s="465"/>
      <c r="F1" s="465"/>
      <c r="G1" s="465"/>
      <c r="H1" s="465"/>
      <c r="I1" s="465"/>
      <c r="J1" s="465"/>
      <c r="K1" s="465"/>
      <c r="L1" s="466"/>
    </row>
    <row r="2" spans="1:12" ht="29.25" customHeight="1">
      <c r="A2" s="463"/>
      <c r="B2" s="467" t="s">
        <v>150</v>
      </c>
      <c r="C2" s="468"/>
      <c r="D2" s="468"/>
      <c r="E2" s="468"/>
      <c r="F2" s="468"/>
      <c r="G2" s="468"/>
      <c r="H2" s="468"/>
      <c r="I2" s="468"/>
      <c r="J2" s="468"/>
      <c r="K2" s="468"/>
      <c r="L2" s="469"/>
    </row>
    <row r="3" spans="1:12" ht="21.75" customHeight="1" thickBot="1">
      <c r="A3" s="470" t="s">
        <v>145</v>
      </c>
      <c r="B3" s="471"/>
      <c r="C3" s="471"/>
      <c r="D3" s="471"/>
      <c r="E3" s="471"/>
      <c r="F3" s="471"/>
      <c r="G3" s="471"/>
      <c r="H3" s="471"/>
      <c r="I3" s="471"/>
      <c r="J3" s="471"/>
      <c r="K3" s="471"/>
      <c r="L3" s="472"/>
    </row>
    <row r="4" spans="1:12" ht="14.25">
      <c r="A4" s="319" t="s">
        <v>1</v>
      </c>
      <c r="B4" s="320"/>
      <c r="C4" s="444" t="s">
        <v>28</v>
      </c>
      <c r="D4" s="445"/>
      <c r="E4" s="445"/>
      <c r="F4" s="445"/>
      <c r="G4" s="445"/>
      <c r="H4" s="445"/>
      <c r="I4" s="445"/>
      <c r="J4" s="445"/>
      <c r="K4" s="445"/>
      <c r="L4" s="446"/>
    </row>
    <row r="5" spans="1:12" ht="14.25">
      <c r="A5" s="321" t="s">
        <v>19</v>
      </c>
      <c r="B5" s="322"/>
      <c r="C5" s="424" t="s">
        <v>29</v>
      </c>
      <c r="D5" s="425"/>
      <c r="E5" s="425"/>
      <c r="F5" s="425"/>
      <c r="G5" s="425"/>
      <c r="H5" s="425"/>
      <c r="I5" s="425"/>
      <c r="J5" s="425"/>
      <c r="K5" s="425"/>
      <c r="L5" s="426"/>
    </row>
    <row r="6" spans="1:12" ht="14.25">
      <c r="A6" s="321" t="s">
        <v>0</v>
      </c>
      <c r="B6" s="322"/>
      <c r="C6" s="424" t="s">
        <v>137</v>
      </c>
      <c r="D6" s="425"/>
      <c r="E6" s="425"/>
      <c r="F6" s="425"/>
      <c r="G6" s="425"/>
      <c r="H6" s="425"/>
      <c r="I6" s="425"/>
      <c r="J6" s="425"/>
      <c r="K6" s="425"/>
      <c r="L6" s="426"/>
    </row>
    <row r="7" spans="1:12" ht="15" thickBot="1">
      <c r="A7" s="335" t="s">
        <v>4</v>
      </c>
      <c r="B7" s="336"/>
      <c r="C7" s="428" t="s">
        <v>172</v>
      </c>
      <c r="D7" s="429"/>
      <c r="E7" s="429"/>
      <c r="F7" s="429"/>
      <c r="G7" s="429"/>
      <c r="H7" s="429"/>
      <c r="I7" s="429"/>
      <c r="J7" s="429"/>
      <c r="K7" s="429"/>
      <c r="L7" s="430"/>
    </row>
    <row r="8" spans="1:12" ht="12.75" customHeight="1">
      <c r="A8" s="407" t="s">
        <v>9</v>
      </c>
      <c r="B8" s="454" t="s">
        <v>138</v>
      </c>
      <c r="C8" s="411" t="s">
        <v>172</v>
      </c>
      <c r="D8" s="456"/>
      <c r="E8" s="456"/>
      <c r="F8" s="457"/>
      <c r="G8" s="411" t="s">
        <v>183</v>
      </c>
      <c r="H8" s="456"/>
      <c r="I8" s="456"/>
      <c r="J8" s="461"/>
      <c r="K8" s="417" t="s">
        <v>139</v>
      </c>
      <c r="L8" s="420" t="s">
        <v>140</v>
      </c>
    </row>
    <row r="9" spans="1:12" ht="13.5" thickBot="1">
      <c r="A9" s="408"/>
      <c r="B9" s="455"/>
      <c r="C9" s="458"/>
      <c r="D9" s="459"/>
      <c r="E9" s="459"/>
      <c r="F9" s="460"/>
      <c r="G9" s="458"/>
      <c r="H9" s="459"/>
      <c r="I9" s="459"/>
      <c r="J9" s="462"/>
      <c r="K9" s="418"/>
      <c r="L9" s="421"/>
    </row>
    <row r="10" spans="1:12" ht="13.5" thickBot="1">
      <c r="A10" s="156"/>
      <c r="B10" s="126"/>
      <c r="C10" s="127" t="s">
        <v>141</v>
      </c>
      <c r="D10" s="128" t="s">
        <v>91</v>
      </c>
      <c r="E10" s="128" t="s">
        <v>142</v>
      </c>
      <c r="F10" s="129" t="s">
        <v>17</v>
      </c>
      <c r="G10" s="127" t="s">
        <v>141</v>
      </c>
      <c r="H10" s="128" t="s">
        <v>91</v>
      </c>
      <c r="I10" s="128" t="s">
        <v>142</v>
      </c>
      <c r="J10" s="130" t="s">
        <v>17</v>
      </c>
      <c r="K10" s="419"/>
      <c r="L10" s="422"/>
    </row>
    <row r="11" spans="1:12" ht="12.75">
      <c r="A11" s="173" t="s">
        <v>151</v>
      </c>
      <c r="B11" s="168" t="s">
        <v>152</v>
      </c>
      <c r="C11" s="160">
        <f aca="true" t="shared" si="0" ref="C11:K11">SUM(C12:C13)</f>
        <v>155264000</v>
      </c>
      <c r="D11" s="160">
        <f t="shared" si="0"/>
        <v>34097730</v>
      </c>
      <c r="E11" s="160">
        <f t="shared" si="0"/>
        <v>34097730</v>
      </c>
      <c r="F11" s="160">
        <f t="shared" si="0"/>
        <v>0</v>
      </c>
      <c r="G11" s="160">
        <f t="shared" si="0"/>
        <v>78478520</v>
      </c>
      <c r="H11" s="160">
        <f t="shared" si="0"/>
        <v>823376.34</v>
      </c>
      <c r="I11" s="160">
        <f t="shared" si="0"/>
        <v>823376.34</v>
      </c>
      <c r="J11" s="160">
        <f t="shared" si="0"/>
        <v>0</v>
      </c>
      <c r="K11" s="160">
        <f t="shared" si="0"/>
        <v>33274353.66</v>
      </c>
      <c r="L11" s="140">
        <f>_xlfn.IFERROR((E11/I11)-1,"N/A")</f>
        <v>40.4120838109096</v>
      </c>
    </row>
    <row r="12" spans="1:14" ht="13.5" thickBot="1">
      <c r="A12" s="174"/>
      <c r="B12" s="112" t="s">
        <v>133</v>
      </c>
      <c r="C12" s="96">
        <f>'TERCER TRIMESTRE2021 '!C45</f>
        <v>80000000</v>
      </c>
      <c r="D12" s="98">
        <f>21009000+13088730</f>
        <v>34097730</v>
      </c>
      <c r="E12" s="109">
        <f>+D12</f>
        <v>34097730</v>
      </c>
      <c r="F12" s="139">
        <f>'[1]TERCER TRIMESTRE'!F24+D12-E12</f>
        <v>0</v>
      </c>
      <c r="G12" s="164">
        <f>'[3]TERCER TRIMESTRE '!$C$41</f>
        <v>28478520</v>
      </c>
      <c r="H12" s="164">
        <f>'[2]SEGUNDO TRIMESTRE '!$D$45</f>
        <v>0</v>
      </c>
      <c r="I12" s="164">
        <f>'[2]SEGUNDO TRIMESTRE '!$E$45</f>
        <v>0</v>
      </c>
      <c r="J12" s="139">
        <f>'[1]TERCER TRIMESTRE'!J24+H12-I12</f>
        <v>0</v>
      </c>
      <c r="K12" s="139">
        <f>E12-I12</f>
        <v>34097730</v>
      </c>
      <c r="L12" s="140" t="str">
        <f>_xlfn.IFERROR((E12/I12)-1,"N/A")</f>
        <v>N/A</v>
      </c>
      <c r="M12" s="12"/>
      <c r="N12" s="12"/>
    </row>
    <row r="13" spans="1:14" ht="12.75">
      <c r="A13" s="174"/>
      <c r="B13" s="113" t="s">
        <v>134</v>
      </c>
      <c r="C13" s="114">
        <f>'TERCER TRIMESTRE2021 '!C46</f>
        <v>75264000</v>
      </c>
      <c r="D13" s="115"/>
      <c r="E13" s="116"/>
      <c r="F13" s="139">
        <f>'[1]TERCER TRIMESTRE'!F25+D13-E13</f>
        <v>0</v>
      </c>
      <c r="G13" s="143">
        <f>'[3]TERCER TRIMESTRE '!$C$42</f>
        <v>50000000</v>
      </c>
      <c r="H13" s="142">
        <f>'[3]TERCER TRIMESTRE '!$D$42</f>
        <v>823376.34</v>
      </c>
      <c r="I13" s="142">
        <f>'[3]TERCER TRIMESTRE '!$E$42</f>
        <v>823376.34</v>
      </c>
      <c r="J13" s="139">
        <f>'[1]TERCER TRIMESTRE'!J25+H13-I13</f>
        <v>0</v>
      </c>
      <c r="K13" s="139">
        <f>E13-I13</f>
        <v>-823376.34</v>
      </c>
      <c r="L13" s="140">
        <v>1</v>
      </c>
      <c r="M13" s="12"/>
      <c r="N13" s="12"/>
    </row>
    <row r="14" spans="1:12" ht="12.75">
      <c r="A14" s="384" t="s">
        <v>35</v>
      </c>
      <c r="B14" s="390"/>
      <c r="C14" s="384" t="s">
        <v>143</v>
      </c>
      <c r="D14" s="395"/>
      <c r="E14" s="395"/>
      <c r="F14" s="395"/>
      <c r="G14" s="395"/>
      <c r="H14" s="395"/>
      <c r="I14" s="395"/>
      <c r="J14" s="395"/>
      <c r="K14" s="389"/>
      <c r="L14" s="385"/>
    </row>
    <row r="15" spans="1:12" ht="12.75">
      <c r="A15" s="386"/>
      <c r="B15" s="387"/>
      <c r="C15" s="386"/>
      <c r="D15" s="391"/>
      <c r="E15" s="391"/>
      <c r="F15" s="391"/>
      <c r="G15" s="391"/>
      <c r="H15" s="391"/>
      <c r="I15" s="391"/>
      <c r="J15" s="391"/>
      <c r="K15" s="391"/>
      <c r="L15" s="387"/>
    </row>
    <row r="16" spans="1:13" ht="14.25">
      <c r="A16" s="392"/>
      <c r="B16" s="389"/>
      <c r="C16" s="389"/>
      <c r="D16" s="389"/>
      <c r="E16" s="389"/>
      <c r="F16" s="389"/>
      <c r="G16" s="389"/>
      <c r="H16" s="389"/>
      <c r="I16" s="389"/>
      <c r="J16" s="389"/>
      <c r="K16" s="389"/>
      <c r="L16" s="393"/>
      <c r="M16" s="147"/>
    </row>
    <row r="17" spans="1:13" ht="14.25">
      <c r="A17" s="394"/>
      <c r="B17" s="395"/>
      <c r="C17" s="395"/>
      <c r="D17" s="395"/>
      <c r="E17" s="395"/>
      <c r="F17" s="395"/>
      <c r="G17" s="395"/>
      <c r="H17" s="395"/>
      <c r="I17" s="395"/>
      <c r="J17" s="395"/>
      <c r="K17" s="395"/>
      <c r="L17" s="396"/>
      <c r="M17" s="147"/>
    </row>
    <row r="18" spans="1:13" ht="14.25">
      <c r="A18" s="397"/>
      <c r="B18" s="391"/>
      <c r="C18" s="391"/>
      <c r="D18" s="391"/>
      <c r="E18" s="391"/>
      <c r="F18" s="391"/>
      <c r="G18" s="391"/>
      <c r="H18" s="391"/>
      <c r="I18" s="391"/>
      <c r="J18" s="391"/>
      <c r="K18" s="391"/>
      <c r="L18" s="398"/>
      <c r="M18" s="147"/>
    </row>
    <row r="19" spans="1:13" ht="14.25">
      <c r="A19" s="392" t="s">
        <v>0</v>
      </c>
      <c r="B19" s="390"/>
      <c r="C19" s="401"/>
      <c r="D19" s="402"/>
      <c r="E19" s="402"/>
      <c r="F19" s="402"/>
      <c r="G19" s="402"/>
      <c r="H19" s="402"/>
      <c r="I19" s="402"/>
      <c r="J19" s="402"/>
      <c r="K19" s="402"/>
      <c r="L19" s="403"/>
      <c r="M19" s="147"/>
    </row>
    <row r="20" spans="1:13" ht="15" thickBot="1">
      <c r="A20" s="399"/>
      <c r="B20" s="400"/>
      <c r="C20" s="404"/>
      <c r="D20" s="405"/>
      <c r="E20" s="405"/>
      <c r="F20" s="405"/>
      <c r="G20" s="405"/>
      <c r="H20" s="405"/>
      <c r="I20" s="405"/>
      <c r="J20" s="405"/>
      <c r="K20" s="405"/>
      <c r="L20" s="406"/>
      <c r="M20" s="61"/>
    </row>
    <row r="21" spans="1:8" ht="14.25">
      <c r="A21" s="123"/>
      <c r="B21" s="124"/>
      <c r="C21" s="124"/>
      <c r="D21" s="124"/>
      <c r="E21" s="124"/>
      <c r="F21" s="124"/>
      <c r="G21" s="124"/>
      <c r="H21" s="125"/>
    </row>
    <row r="22" spans="1:8" ht="14.25">
      <c r="A22" s="123"/>
      <c r="B22" s="124"/>
      <c r="C22" s="124"/>
      <c r="D22" s="124"/>
      <c r="E22" s="124"/>
      <c r="F22" s="124"/>
      <c r="G22" s="124"/>
      <c r="H22" s="125"/>
    </row>
    <row r="23" spans="1:8" ht="14.25">
      <c r="A23" s="123"/>
      <c r="B23" s="124"/>
      <c r="C23" s="124"/>
      <c r="D23" s="124"/>
      <c r="E23" s="124"/>
      <c r="F23" s="124"/>
      <c r="G23" s="124"/>
      <c r="H23" s="125"/>
    </row>
    <row r="24" spans="1:8" ht="14.25">
      <c r="A24" s="123"/>
      <c r="B24" s="124"/>
      <c r="C24" s="124"/>
      <c r="D24" s="124"/>
      <c r="E24" s="124"/>
      <c r="F24" s="124"/>
      <c r="G24" s="124"/>
      <c r="H24" s="125"/>
    </row>
    <row r="25" spans="1:8" ht="14.25">
      <c r="A25" s="123"/>
      <c r="B25" s="124"/>
      <c r="C25" s="124"/>
      <c r="D25" s="124"/>
      <c r="E25" s="124"/>
      <c r="F25" s="124"/>
      <c r="G25" s="124"/>
      <c r="H25" s="125"/>
    </row>
    <row r="26" spans="1:8" ht="14.25">
      <c r="A26" s="123"/>
      <c r="B26" s="124"/>
      <c r="C26" s="124"/>
      <c r="D26" s="124"/>
      <c r="E26" s="124"/>
      <c r="F26" s="124"/>
      <c r="G26" s="124"/>
      <c r="H26" s="125"/>
    </row>
    <row r="27" spans="1:8" ht="14.25">
      <c r="A27" s="123"/>
      <c r="B27" s="124"/>
      <c r="C27" s="124"/>
      <c r="D27" s="124"/>
      <c r="E27" s="124"/>
      <c r="F27" s="124"/>
      <c r="G27" s="124"/>
      <c r="H27" s="125"/>
    </row>
    <row r="28" spans="1:8" ht="14.25">
      <c r="A28" s="123"/>
      <c r="B28" s="124"/>
      <c r="C28" s="124"/>
      <c r="D28" s="124"/>
      <c r="E28" s="124"/>
      <c r="F28" s="124"/>
      <c r="G28" s="124"/>
      <c r="H28" s="125"/>
    </row>
    <row r="29" spans="1:8" ht="14.25">
      <c r="A29" s="123"/>
      <c r="B29" s="124"/>
      <c r="C29" s="124"/>
      <c r="D29" s="124"/>
      <c r="E29" s="124"/>
      <c r="F29" s="124"/>
      <c r="G29" s="124"/>
      <c r="H29" s="125"/>
    </row>
    <row r="30" spans="1:8" ht="14.25">
      <c r="A30" s="123"/>
      <c r="B30" s="124"/>
      <c r="C30" s="124"/>
      <c r="D30" s="124"/>
      <c r="E30" s="124"/>
      <c r="F30" s="124"/>
      <c r="G30" s="124"/>
      <c r="H30" s="125"/>
    </row>
    <row r="31" spans="1:8" ht="14.25">
      <c r="A31" s="123"/>
      <c r="B31" s="124"/>
      <c r="C31" s="124"/>
      <c r="D31" s="124"/>
      <c r="E31" s="124"/>
      <c r="F31" s="124"/>
      <c r="G31" s="124"/>
      <c r="H31" s="125"/>
    </row>
    <row r="32" spans="1:8" ht="14.25">
      <c r="A32" s="123"/>
      <c r="B32" s="124"/>
      <c r="C32" s="124"/>
      <c r="D32" s="124"/>
      <c r="E32" s="124"/>
      <c r="F32" s="124"/>
      <c r="G32" s="124"/>
      <c r="H32" s="125"/>
    </row>
    <row r="33" spans="1:8" ht="14.25">
      <c r="A33" s="123"/>
      <c r="B33" s="124"/>
      <c r="C33" s="124"/>
      <c r="D33" s="124"/>
      <c r="E33" s="124"/>
      <c r="F33" s="124"/>
      <c r="G33" s="124"/>
      <c r="H33" s="125"/>
    </row>
    <row r="34" spans="1:8" ht="14.25">
      <c r="A34" s="123"/>
      <c r="B34" s="124"/>
      <c r="C34" s="124"/>
      <c r="D34" s="124"/>
      <c r="E34" s="124"/>
      <c r="F34" s="124"/>
      <c r="G34" s="124"/>
      <c r="H34" s="125"/>
    </row>
    <row r="35" spans="1:8" ht="14.25">
      <c r="A35" s="123"/>
      <c r="B35" s="124"/>
      <c r="C35" s="124"/>
      <c r="D35" s="124"/>
      <c r="E35" s="124"/>
      <c r="F35" s="124"/>
      <c r="G35" s="124"/>
      <c r="H35" s="125"/>
    </row>
    <row r="36" spans="1:8" ht="14.25">
      <c r="A36" s="123"/>
      <c r="B36" s="124"/>
      <c r="C36" s="124"/>
      <c r="D36" s="124"/>
      <c r="E36" s="124"/>
      <c r="F36" s="124"/>
      <c r="G36" s="124"/>
      <c r="H36" s="125"/>
    </row>
    <row r="37" spans="1:8" ht="14.25">
      <c r="A37" s="123"/>
      <c r="B37" s="124"/>
      <c r="C37" s="124"/>
      <c r="D37" s="124"/>
      <c r="E37" s="124"/>
      <c r="F37" s="124"/>
      <c r="G37" s="124"/>
      <c r="H37" s="125"/>
    </row>
    <row r="38" spans="1:8" ht="14.25">
      <c r="A38" s="123"/>
      <c r="B38" s="124"/>
      <c r="C38" s="124"/>
      <c r="D38" s="124"/>
      <c r="E38" s="124"/>
      <c r="F38" s="124"/>
      <c r="G38" s="124"/>
      <c r="H38" s="125"/>
    </row>
    <row r="39" spans="1:8" ht="14.25">
      <c r="A39" s="123"/>
      <c r="B39" s="124"/>
      <c r="C39" s="124"/>
      <c r="D39" s="124"/>
      <c r="E39" s="124"/>
      <c r="F39" s="124"/>
      <c r="G39" s="124"/>
      <c r="H39" s="125"/>
    </row>
    <row r="40" spans="1:8" ht="14.25">
      <c r="A40" s="123"/>
      <c r="B40" s="124"/>
      <c r="C40" s="124"/>
      <c r="D40" s="124"/>
      <c r="E40" s="124"/>
      <c r="F40" s="124"/>
      <c r="G40" s="124"/>
      <c r="H40" s="125"/>
    </row>
    <row r="41" spans="1:8" ht="14.25">
      <c r="A41" s="123"/>
      <c r="B41" s="124"/>
      <c r="C41" s="124"/>
      <c r="D41" s="124"/>
      <c r="E41" s="124"/>
      <c r="F41" s="124"/>
      <c r="G41" s="124"/>
      <c r="H41" s="125"/>
    </row>
    <row r="42" spans="1:8" ht="14.25">
      <c r="A42" s="123"/>
      <c r="B42" s="124"/>
      <c r="C42" s="124"/>
      <c r="D42" s="124"/>
      <c r="E42" s="124"/>
      <c r="F42" s="124"/>
      <c r="G42" s="124"/>
      <c r="H42" s="125"/>
    </row>
    <row r="43" spans="1:8" ht="14.25">
      <c r="A43" s="123"/>
      <c r="B43" s="124"/>
      <c r="C43" s="124"/>
      <c r="D43" s="124"/>
      <c r="E43" s="124"/>
      <c r="F43" s="124"/>
      <c r="G43" s="124"/>
      <c r="H43" s="125"/>
    </row>
    <row r="44" spans="1:8" ht="14.25">
      <c r="A44" s="123"/>
      <c r="B44" s="124"/>
      <c r="C44" s="124"/>
      <c r="D44" s="124"/>
      <c r="E44" s="124"/>
      <c r="F44" s="124"/>
      <c r="G44" s="124"/>
      <c r="H44" s="125"/>
    </row>
    <row r="45" spans="1:8" ht="14.25">
      <c r="A45" s="123"/>
      <c r="B45" s="124"/>
      <c r="C45" s="124"/>
      <c r="D45" s="124"/>
      <c r="E45" s="124"/>
      <c r="F45" s="124"/>
      <c r="G45" s="124"/>
      <c r="H45" s="125"/>
    </row>
    <row r="46" spans="1:8" ht="14.25">
      <c r="A46" s="123"/>
      <c r="B46" s="124"/>
      <c r="C46" s="124"/>
      <c r="D46" s="124"/>
      <c r="E46" s="124"/>
      <c r="F46" s="124"/>
      <c r="G46" s="124"/>
      <c r="H46" s="125"/>
    </row>
    <row r="47" spans="1:8" ht="14.25">
      <c r="A47" s="123"/>
      <c r="B47" s="124"/>
      <c r="C47" s="124"/>
      <c r="D47" s="124"/>
      <c r="E47" s="124"/>
      <c r="F47" s="124"/>
      <c r="G47" s="124"/>
      <c r="H47" s="125"/>
    </row>
    <row r="48" spans="1:8" ht="14.25">
      <c r="A48" s="123"/>
      <c r="B48" s="124"/>
      <c r="C48" s="124"/>
      <c r="D48" s="124"/>
      <c r="E48" s="124"/>
      <c r="F48" s="124"/>
      <c r="G48" s="124"/>
      <c r="H48" s="125"/>
    </row>
    <row r="49" spans="1:8" ht="14.25">
      <c r="A49" s="123"/>
      <c r="B49" s="124"/>
      <c r="C49" s="124"/>
      <c r="D49" s="124"/>
      <c r="E49" s="124"/>
      <c r="F49" s="124"/>
      <c r="G49" s="124"/>
      <c r="H49" s="125"/>
    </row>
    <row r="50" spans="1:8" ht="14.25">
      <c r="A50" s="123"/>
      <c r="B50" s="124"/>
      <c r="C50" s="124"/>
      <c r="D50" s="124"/>
      <c r="E50" s="124"/>
      <c r="F50" s="124"/>
      <c r="G50" s="124"/>
      <c r="H50" s="125"/>
    </row>
    <row r="51" spans="1:8" ht="14.25">
      <c r="A51" s="123"/>
      <c r="B51" s="124"/>
      <c r="C51" s="124"/>
      <c r="D51" s="124"/>
      <c r="E51" s="124"/>
      <c r="F51" s="124"/>
      <c r="G51" s="124"/>
      <c r="H51" s="125"/>
    </row>
    <row r="52" spans="1:8" ht="14.25">
      <c r="A52" s="123"/>
      <c r="B52" s="124"/>
      <c r="C52" s="124"/>
      <c r="D52" s="124"/>
      <c r="E52" s="124"/>
      <c r="F52" s="124"/>
      <c r="G52" s="124"/>
      <c r="H52" s="125"/>
    </row>
    <row r="53" spans="1:8" ht="14.25">
      <c r="A53" s="123"/>
      <c r="B53" s="124"/>
      <c r="C53" s="124"/>
      <c r="D53" s="124"/>
      <c r="E53" s="124"/>
      <c r="F53" s="124"/>
      <c r="G53" s="124"/>
      <c r="H53" s="125"/>
    </row>
    <row r="54" spans="1:8" ht="14.25">
      <c r="A54" s="123"/>
      <c r="B54" s="124"/>
      <c r="C54" s="124"/>
      <c r="D54" s="124"/>
      <c r="E54" s="124"/>
      <c r="F54" s="124"/>
      <c r="G54" s="124"/>
      <c r="H54" s="125"/>
    </row>
    <row r="55" spans="1:8" ht="14.25">
      <c r="A55" s="123"/>
      <c r="B55" s="124"/>
      <c r="C55" s="124"/>
      <c r="D55" s="124"/>
      <c r="E55" s="124"/>
      <c r="F55" s="124"/>
      <c r="G55" s="124"/>
      <c r="H55" s="125"/>
    </row>
    <row r="56" spans="1:8" ht="14.25">
      <c r="A56" s="123"/>
      <c r="B56" s="124"/>
      <c r="C56" s="124"/>
      <c r="D56" s="124"/>
      <c r="E56" s="124"/>
      <c r="F56" s="124"/>
      <c r="G56" s="124"/>
      <c r="H56" s="125"/>
    </row>
    <row r="57" spans="1:8" ht="14.25">
      <c r="A57" s="123"/>
      <c r="B57" s="124"/>
      <c r="C57" s="124"/>
      <c r="D57" s="124"/>
      <c r="E57" s="124"/>
      <c r="F57" s="124"/>
      <c r="G57" s="124"/>
      <c r="H57" s="125"/>
    </row>
    <row r="58" spans="1:8" ht="14.25">
      <c r="A58" s="123"/>
      <c r="B58" s="124"/>
      <c r="C58" s="124"/>
      <c r="D58" s="124"/>
      <c r="E58" s="124"/>
      <c r="F58" s="124"/>
      <c r="G58" s="124"/>
      <c r="H58" s="125"/>
    </row>
    <row r="59" spans="1:8" ht="14.25">
      <c r="A59" s="123"/>
      <c r="B59" s="124"/>
      <c r="C59" s="124"/>
      <c r="D59" s="124"/>
      <c r="E59" s="124"/>
      <c r="F59" s="124"/>
      <c r="G59" s="124"/>
      <c r="H59" s="125"/>
    </row>
    <row r="60" spans="1:8" ht="14.25">
      <c r="A60" s="123"/>
      <c r="B60" s="124"/>
      <c r="C60" s="124"/>
      <c r="D60" s="124"/>
      <c r="E60" s="124"/>
      <c r="F60" s="124"/>
      <c r="G60" s="124"/>
      <c r="H60" s="125"/>
    </row>
    <row r="61" spans="1:8" ht="14.25">
      <c r="A61" s="123"/>
      <c r="B61" s="124"/>
      <c r="C61" s="124"/>
      <c r="D61" s="124"/>
      <c r="E61" s="124"/>
      <c r="F61" s="124"/>
      <c r="G61" s="124"/>
      <c r="H61" s="125"/>
    </row>
    <row r="62" spans="1:8" ht="14.25">
      <c r="A62" s="123"/>
      <c r="B62" s="124"/>
      <c r="C62" s="124"/>
      <c r="D62" s="124"/>
      <c r="E62" s="124"/>
      <c r="F62" s="124"/>
      <c r="G62" s="124"/>
      <c r="H62" s="125"/>
    </row>
    <row r="63" spans="1:8" ht="14.25">
      <c r="A63" s="123"/>
      <c r="B63" s="124"/>
      <c r="C63" s="124"/>
      <c r="D63" s="124"/>
      <c r="E63" s="124"/>
      <c r="F63" s="124"/>
      <c r="G63" s="124"/>
      <c r="H63" s="125"/>
    </row>
    <row r="64" spans="1:8" ht="14.25">
      <c r="A64" s="123"/>
      <c r="B64" s="124"/>
      <c r="C64" s="124"/>
      <c r="D64" s="124"/>
      <c r="E64" s="124"/>
      <c r="F64" s="124"/>
      <c r="G64" s="124"/>
      <c r="H64" s="125"/>
    </row>
    <row r="65" spans="1:8" ht="14.25">
      <c r="A65" s="123"/>
      <c r="B65" s="124"/>
      <c r="C65" s="124"/>
      <c r="D65" s="124"/>
      <c r="E65" s="124"/>
      <c r="F65" s="124"/>
      <c r="G65" s="124"/>
      <c r="H65" s="125"/>
    </row>
    <row r="66" spans="1:8" ht="14.25">
      <c r="A66" s="123"/>
      <c r="B66" s="124"/>
      <c r="C66" s="124"/>
      <c r="D66" s="124"/>
      <c r="E66" s="124"/>
      <c r="F66" s="124"/>
      <c r="G66" s="124"/>
      <c r="H66" s="125"/>
    </row>
    <row r="67" spans="1:8" ht="14.25">
      <c r="A67" s="123"/>
      <c r="B67" s="124"/>
      <c r="C67" s="124"/>
      <c r="D67" s="124"/>
      <c r="E67" s="124"/>
      <c r="F67" s="124"/>
      <c r="G67" s="124"/>
      <c r="H67" s="125"/>
    </row>
    <row r="68" spans="1:8" ht="14.25">
      <c r="A68" s="123"/>
      <c r="B68" s="124"/>
      <c r="C68" s="124"/>
      <c r="D68" s="124"/>
      <c r="E68" s="124"/>
      <c r="F68" s="124"/>
      <c r="G68" s="124"/>
      <c r="H68" s="125"/>
    </row>
    <row r="69" spans="1:8" ht="14.25">
      <c r="A69" s="123"/>
      <c r="B69" s="124"/>
      <c r="C69" s="124"/>
      <c r="D69" s="124"/>
      <c r="E69" s="124"/>
      <c r="F69" s="124"/>
      <c r="G69" s="124"/>
      <c r="H69" s="125"/>
    </row>
    <row r="70" spans="1:8" ht="14.25">
      <c r="A70" s="123"/>
      <c r="B70" s="124"/>
      <c r="C70" s="124"/>
      <c r="D70" s="124"/>
      <c r="E70" s="124"/>
      <c r="F70" s="124"/>
      <c r="G70" s="124"/>
      <c r="H70" s="125"/>
    </row>
    <row r="71" spans="1:8" ht="14.25">
      <c r="A71" s="123"/>
      <c r="B71" s="124"/>
      <c r="C71" s="124"/>
      <c r="D71" s="124"/>
      <c r="E71" s="124"/>
      <c r="F71" s="124"/>
      <c r="G71" s="124"/>
      <c r="H71" s="125"/>
    </row>
    <row r="72" spans="1:8" ht="14.25">
      <c r="A72" s="123"/>
      <c r="B72" s="124"/>
      <c r="C72" s="124"/>
      <c r="D72" s="124"/>
      <c r="E72" s="124"/>
      <c r="F72" s="124"/>
      <c r="G72" s="124"/>
      <c r="H72" s="125"/>
    </row>
    <row r="73" spans="1:8" ht="14.25">
      <c r="A73" s="123"/>
      <c r="B73" s="124"/>
      <c r="C73" s="124"/>
      <c r="D73" s="124"/>
      <c r="E73" s="124"/>
      <c r="F73" s="124"/>
      <c r="G73" s="124"/>
      <c r="H73" s="125"/>
    </row>
    <row r="74" spans="1:8" ht="14.25">
      <c r="A74" s="123"/>
      <c r="B74" s="124"/>
      <c r="C74" s="124"/>
      <c r="D74" s="124"/>
      <c r="E74" s="124"/>
      <c r="F74" s="124"/>
      <c r="G74" s="124"/>
      <c r="H74" s="125"/>
    </row>
    <row r="75" spans="1:8" ht="14.25">
      <c r="A75" s="123"/>
      <c r="B75" s="124"/>
      <c r="C75" s="124"/>
      <c r="D75" s="124"/>
      <c r="E75" s="124"/>
      <c r="F75" s="124"/>
      <c r="G75" s="124"/>
      <c r="H75" s="125"/>
    </row>
    <row r="76" spans="1:8" ht="14.25">
      <c r="A76" s="123"/>
      <c r="B76" s="124"/>
      <c r="C76" s="124"/>
      <c r="D76" s="124"/>
      <c r="E76" s="124"/>
      <c r="F76" s="124"/>
      <c r="G76" s="124"/>
      <c r="H76" s="125"/>
    </row>
    <row r="77" spans="1:8" ht="14.25">
      <c r="A77" s="123"/>
      <c r="B77" s="124"/>
      <c r="C77" s="124"/>
      <c r="D77" s="124"/>
      <c r="E77" s="124"/>
      <c r="F77" s="124"/>
      <c r="G77" s="124"/>
      <c r="H77" s="125"/>
    </row>
    <row r="78" spans="1:8" ht="14.25">
      <c r="A78" s="123"/>
      <c r="B78" s="124"/>
      <c r="C78" s="124"/>
      <c r="D78" s="124"/>
      <c r="E78" s="124"/>
      <c r="F78" s="124"/>
      <c r="G78" s="124"/>
      <c r="H78" s="125"/>
    </row>
    <row r="79" spans="1:8" ht="14.25">
      <c r="A79" s="123"/>
      <c r="B79" s="124"/>
      <c r="C79" s="124"/>
      <c r="D79" s="124"/>
      <c r="E79" s="124"/>
      <c r="F79" s="124"/>
      <c r="G79" s="124"/>
      <c r="H79" s="125"/>
    </row>
    <row r="80" spans="1:8" ht="14.25">
      <c r="A80" s="123"/>
      <c r="B80" s="124"/>
      <c r="C80" s="124"/>
      <c r="D80" s="124"/>
      <c r="E80" s="124"/>
      <c r="F80" s="124"/>
      <c r="G80" s="124"/>
      <c r="H80" s="125"/>
    </row>
    <row r="81" spans="1:8" ht="14.25">
      <c r="A81" s="123"/>
      <c r="B81" s="124"/>
      <c r="C81" s="124"/>
      <c r="D81" s="124"/>
      <c r="E81" s="124"/>
      <c r="F81" s="124"/>
      <c r="G81" s="124"/>
      <c r="H81" s="125"/>
    </row>
    <row r="82" spans="1:8" ht="14.25">
      <c r="A82" s="123"/>
      <c r="B82" s="124"/>
      <c r="C82" s="124"/>
      <c r="D82" s="124"/>
      <c r="E82" s="124"/>
      <c r="F82" s="124"/>
      <c r="G82" s="124"/>
      <c r="H82" s="125"/>
    </row>
    <row r="83" spans="1:8" ht="14.25">
      <c r="A83" s="123"/>
      <c r="B83" s="124"/>
      <c r="C83" s="124"/>
      <c r="D83" s="124"/>
      <c r="E83" s="124"/>
      <c r="F83" s="124"/>
      <c r="G83" s="124"/>
      <c r="H83" s="125"/>
    </row>
    <row r="84" spans="1:8" ht="14.25">
      <c r="A84" s="123"/>
      <c r="B84" s="124"/>
      <c r="C84" s="124"/>
      <c r="D84" s="124"/>
      <c r="E84" s="124"/>
      <c r="F84" s="124"/>
      <c r="G84" s="124"/>
      <c r="H84" s="125"/>
    </row>
    <row r="85" spans="1:8" ht="14.25">
      <c r="A85" s="123"/>
      <c r="B85" s="124"/>
      <c r="C85" s="124"/>
      <c r="D85" s="124"/>
      <c r="E85" s="124"/>
      <c r="F85" s="124"/>
      <c r="G85" s="124"/>
      <c r="H85" s="125"/>
    </row>
    <row r="86" spans="1:8" ht="14.25">
      <c r="A86" s="123"/>
      <c r="B86" s="124"/>
      <c r="C86" s="124"/>
      <c r="D86" s="124"/>
      <c r="E86" s="124"/>
      <c r="F86" s="124"/>
      <c r="G86" s="124"/>
      <c r="H86" s="125"/>
    </row>
    <row r="87" spans="1:8" ht="14.25">
      <c r="A87" s="123"/>
      <c r="B87" s="124"/>
      <c r="C87" s="124"/>
      <c r="D87" s="124"/>
      <c r="E87" s="124"/>
      <c r="F87" s="124"/>
      <c r="G87" s="124"/>
      <c r="H87" s="125"/>
    </row>
    <row r="88" spans="1:8" ht="14.25">
      <c r="A88" s="123"/>
      <c r="B88" s="124"/>
      <c r="C88" s="124"/>
      <c r="D88" s="124"/>
      <c r="E88" s="124"/>
      <c r="F88" s="124"/>
      <c r="G88" s="124"/>
      <c r="H88" s="125"/>
    </row>
    <row r="89" spans="1:8" ht="14.25">
      <c r="A89" s="123"/>
      <c r="B89" s="124"/>
      <c r="C89" s="124"/>
      <c r="D89" s="124"/>
      <c r="E89" s="124"/>
      <c r="F89" s="124"/>
      <c r="G89" s="124"/>
      <c r="H89" s="125"/>
    </row>
    <row r="90" spans="1:8" ht="14.25">
      <c r="A90" s="123"/>
      <c r="B90" s="124"/>
      <c r="C90" s="124"/>
      <c r="D90" s="124"/>
      <c r="E90" s="124"/>
      <c r="F90" s="124"/>
      <c r="G90" s="124"/>
      <c r="H90" s="125"/>
    </row>
    <row r="91" spans="1:8" ht="14.25">
      <c r="A91" s="123"/>
      <c r="B91" s="124"/>
      <c r="C91" s="124"/>
      <c r="D91" s="124"/>
      <c r="E91" s="124"/>
      <c r="F91" s="124"/>
      <c r="G91" s="124"/>
      <c r="H91" s="125"/>
    </row>
    <row r="92" spans="1:8" ht="14.25">
      <c r="A92" s="123"/>
      <c r="B92" s="124"/>
      <c r="C92" s="124"/>
      <c r="D92" s="124"/>
      <c r="E92" s="124"/>
      <c r="F92" s="124"/>
      <c r="G92" s="124"/>
      <c r="H92" s="125"/>
    </row>
    <row r="93" spans="1:8" ht="14.25">
      <c r="A93" s="123"/>
      <c r="B93" s="124"/>
      <c r="C93" s="124"/>
      <c r="D93" s="124"/>
      <c r="E93" s="124"/>
      <c r="F93" s="124"/>
      <c r="G93" s="124"/>
      <c r="H93" s="125"/>
    </row>
    <row r="94" spans="1:8" ht="14.25">
      <c r="A94" s="123"/>
      <c r="B94" s="124"/>
      <c r="C94" s="124"/>
      <c r="D94" s="124"/>
      <c r="E94" s="124"/>
      <c r="F94" s="124"/>
      <c r="G94" s="124"/>
      <c r="H94" s="125"/>
    </row>
    <row r="95" spans="1:8" ht="14.25">
      <c r="A95" s="123"/>
      <c r="B95" s="124"/>
      <c r="C95" s="124"/>
      <c r="D95" s="124"/>
      <c r="E95" s="124"/>
      <c r="F95" s="124"/>
      <c r="G95" s="124"/>
      <c r="H95" s="125"/>
    </row>
    <row r="96" spans="1:8" ht="14.25">
      <c r="A96" s="123"/>
      <c r="B96" s="124"/>
      <c r="C96" s="124"/>
      <c r="D96" s="124"/>
      <c r="E96" s="124"/>
      <c r="F96" s="124"/>
      <c r="G96" s="124"/>
      <c r="H96" s="125"/>
    </row>
    <row r="97" spans="1:8" ht="14.25">
      <c r="A97" s="123"/>
      <c r="B97" s="124"/>
      <c r="C97" s="124"/>
      <c r="D97" s="124"/>
      <c r="E97" s="124"/>
      <c r="F97" s="124"/>
      <c r="G97" s="124"/>
      <c r="H97" s="125"/>
    </row>
    <row r="98" spans="1:8" ht="14.25">
      <c r="A98" s="123"/>
      <c r="B98" s="124"/>
      <c r="C98" s="124"/>
      <c r="D98" s="124"/>
      <c r="E98" s="124"/>
      <c r="F98" s="124"/>
      <c r="G98" s="124"/>
      <c r="H98" s="125"/>
    </row>
    <row r="99" spans="1:8" ht="14.25">
      <c r="A99" s="123"/>
      <c r="B99" s="124"/>
      <c r="C99" s="124"/>
      <c r="D99" s="124"/>
      <c r="E99" s="124"/>
      <c r="F99" s="124"/>
      <c r="G99" s="124"/>
      <c r="H99" s="125"/>
    </row>
    <row r="100" spans="1:8" ht="15" thickBot="1">
      <c r="A100" s="123"/>
      <c r="B100" s="124"/>
      <c r="C100" s="124"/>
      <c r="D100" s="124"/>
      <c r="E100" s="124"/>
      <c r="F100" s="124"/>
      <c r="G100" s="124"/>
      <c r="H100" s="125"/>
    </row>
    <row r="101" spans="1:8" ht="14.25" customHeight="1">
      <c r="A101" s="337"/>
      <c r="B101" s="338"/>
      <c r="C101" s="338"/>
      <c r="D101" s="338"/>
      <c r="E101" s="338"/>
      <c r="F101" s="338"/>
      <c r="G101" s="338"/>
      <c r="H101" s="339"/>
    </row>
    <row r="102" spans="1:8" ht="14.25">
      <c r="A102" s="448"/>
      <c r="B102" s="449"/>
      <c r="C102" s="449"/>
      <c r="D102" s="449"/>
      <c r="E102" s="165"/>
      <c r="F102" s="165"/>
      <c r="G102" s="166"/>
      <c r="H102" s="167"/>
    </row>
    <row r="103" spans="1:8" ht="12.75" customHeight="1">
      <c r="A103" s="340" t="s">
        <v>0</v>
      </c>
      <c r="B103" s="341"/>
      <c r="C103" s="341"/>
      <c r="D103" s="450"/>
      <c r="E103" s="450"/>
      <c r="F103" s="450"/>
      <c r="G103" s="450"/>
      <c r="H103" s="451"/>
    </row>
    <row r="104" spans="1:8" ht="52.5" customHeight="1" thickBot="1">
      <c r="A104" s="343"/>
      <c r="B104" s="344"/>
      <c r="C104" s="344"/>
      <c r="D104" s="452"/>
      <c r="E104" s="452"/>
      <c r="F104" s="452"/>
      <c r="G104" s="452"/>
      <c r="H104" s="453"/>
    </row>
    <row r="106" spans="1:8" ht="14.25">
      <c r="A106" s="447" t="s">
        <v>146</v>
      </c>
      <c r="B106" s="447"/>
      <c r="C106" s="447"/>
      <c r="D106" s="447"/>
      <c r="E106" s="447"/>
      <c r="F106" s="447"/>
      <c r="G106" s="447"/>
      <c r="H106" s="447"/>
    </row>
    <row r="107" spans="1:8" ht="14.25">
      <c r="A107" s="447"/>
      <c r="B107" s="447"/>
      <c r="C107" s="447"/>
      <c r="D107" s="447"/>
      <c r="E107" s="447"/>
      <c r="F107" s="447"/>
      <c r="G107" s="447"/>
      <c r="H107" s="447"/>
    </row>
    <row r="108" spans="1:8" ht="14.25">
      <c r="A108" s="447"/>
      <c r="B108" s="447"/>
      <c r="C108" s="447"/>
      <c r="D108" s="447"/>
      <c r="E108" s="447"/>
      <c r="F108" s="447"/>
      <c r="G108" s="447"/>
      <c r="H108" s="447"/>
    </row>
    <row r="109" spans="1:8" ht="14.25">
      <c r="A109" s="447"/>
      <c r="B109" s="447"/>
      <c r="C109" s="447"/>
      <c r="D109" s="447"/>
      <c r="E109" s="447"/>
      <c r="F109" s="447"/>
      <c r="G109" s="447"/>
      <c r="H109" s="447"/>
    </row>
    <row r="110" spans="1:8" ht="14.25">
      <c r="A110" s="447"/>
      <c r="B110" s="447"/>
      <c r="C110" s="447"/>
      <c r="D110" s="447"/>
      <c r="E110" s="447"/>
      <c r="F110" s="447"/>
      <c r="G110" s="447"/>
      <c r="H110" s="447"/>
    </row>
    <row r="111" spans="1:8" ht="14.25">
      <c r="A111" s="447"/>
      <c r="B111" s="447"/>
      <c r="C111" s="447"/>
      <c r="D111" s="447"/>
      <c r="E111" s="447"/>
      <c r="F111" s="447"/>
      <c r="G111" s="447"/>
      <c r="H111" s="447"/>
    </row>
    <row r="112" spans="1:8" ht="14.25">
      <c r="A112" s="447"/>
      <c r="B112" s="447"/>
      <c r="C112" s="447"/>
      <c r="D112" s="447"/>
      <c r="E112" s="447"/>
      <c r="F112" s="447"/>
      <c r="G112" s="447"/>
      <c r="H112" s="447"/>
    </row>
    <row r="113" spans="1:8" ht="14.25">
      <c r="A113" s="447"/>
      <c r="B113" s="447"/>
      <c r="C113" s="447"/>
      <c r="D113" s="447"/>
      <c r="E113" s="447"/>
      <c r="F113" s="447"/>
      <c r="G113" s="447"/>
      <c r="H113" s="447"/>
    </row>
    <row r="114" spans="1:8" ht="14.25">
      <c r="A114" s="447"/>
      <c r="B114" s="447"/>
      <c r="C114" s="447"/>
      <c r="D114" s="447"/>
      <c r="E114" s="447"/>
      <c r="F114" s="447"/>
      <c r="G114" s="447"/>
      <c r="H114" s="447"/>
    </row>
    <row r="115" spans="1:8" ht="14.25">
      <c r="A115" s="447"/>
      <c r="B115" s="447"/>
      <c r="C115" s="447"/>
      <c r="D115" s="447"/>
      <c r="E115" s="447"/>
      <c r="F115" s="447"/>
      <c r="G115" s="447"/>
      <c r="H115" s="447"/>
    </row>
    <row r="116" spans="1:8" ht="14.25">
      <c r="A116" s="447"/>
      <c r="B116" s="447"/>
      <c r="C116" s="447"/>
      <c r="D116" s="447"/>
      <c r="E116" s="447"/>
      <c r="F116" s="447"/>
      <c r="G116" s="447"/>
      <c r="H116" s="447"/>
    </row>
  </sheetData>
  <sheetProtection/>
  <mergeCells count="38">
    <mergeCell ref="A1:A2"/>
    <mergeCell ref="B1:L1"/>
    <mergeCell ref="B2:L2"/>
    <mergeCell ref="A3:L3"/>
    <mergeCell ref="A4:B4"/>
    <mergeCell ref="C4:L4"/>
    <mergeCell ref="A5:B5"/>
    <mergeCell ref="C5:L5"/>
    <mergeCell ref="A6:B6"/>
    <mergeCell ref="C6:L6"/>
    <mergeCell ref="A7:B7"/>
    <mergeCell ref="C7:L7"/>
    <mergeCell ref="A8:A9"/>
    <mergeCell ref="B8:B9"/>
    <mergeCell ref="C8:F9"/>
    <mergeCell ref="G8:J9"/>
    <mergeCell ref="K8:K10"/>
    <mergeCell ref="L8:L10"/>
    <mergeCell ref="A14:B15"/>
    <mergeCell ref="C14:L15"/>
    <mergeCell ref="A16:L18"/>
    <mergeCell ref="A19:B20"/>
    <mergeCell ref="C19:L20"/>
    <mergeCell ref="A101:H101"/>
    <mergeCell ref="A102:D102"/>
    <mergeCell ref="A103:C104"/>
    <mergeCell ref="D103:H104"/>
    <mergeCell ref="A106:H106"/>
    <mergeCell ref="A107:H107"/>
    <mergeCell ref="A108:H108"/>
    <mergeCell ref="A115:H115"/>
    <mergeCell ref="A116:H116"/>
    <mergeCell ref="A109:H109"/>
    <mergeCell ref="A110:H110"/>
    <mergeCell ref="A111:H111"/>
    <mergeCell ref="A112:H112"/>
    <mergeCell ref="A113:H113"/>
    <mergeCell ref="A114:H11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9">
      <selection activeCell="C45" sqref="C45"/>
    </sheetView>
  </sheetViews>
  <sheetFormatPr defaultColWidth="11.421875" defaultRowHeight="12.75"/>
  <cols>
    <col min="2" max="2" width="26.8515625" style="0" customWidth="1"/>
    <col min="3" max="3" width="36.7109375" style="0" customWidth="1"/>
    <col min="4" max="4" width="20.28125" style="0" customWidth="1"/>
    <col min="5" max="5" width="24.28125" style="0" customWidth="1"/>
    <col min="6" max="6" width="23.00390625" style="0" customWidth="1"/>
    <col min="7" max="7" width="33.00390625" style="0" customWidth="1"/>
    <col min="8" max="8" width="48.8515625" style="0" customWidth="1"/>
  </cols>
  <sheetData>
    <row r="1" spans="2:8" ht="15.75">
      <c r="B1" s="32" t="s">
        <v>40</v>
      </c>
      <c r="C1" s="474" t="s">
        <v>41</v>
      </c>
      <c r="D1" s="475"/>
      <c r="E1" s="475"/>
      <c r="F1" s="475"/>
      <c r="G1" s="475"/>
      <c r="H1" s="475"/>
    </row>
    <row r="2" spans="2:8" ht="15.75">
      <c r="B2" s="33" t="s">
        <v>42</v>
      </c>
      <c r="C2" s="476"/>
      <c r="D2" s="476"/>
      <c r="E2" s="476"/>
      <c r="F2" s="476"/>
      <c r="G2" s="476"/>
      <c r="H2" s="476"/>
    </row>
    <row r="3" spans="1:8" ht="31.5">
      <c r="A3" s="34"/>
      <c r="B3" s="35" t="s">
        <v>43</v>
      </c>
      <c r="C3" s="35" t="s">
        <v>44</v>
      </c>
      <c r="D3" s="36" t="s">
        <v>45</v>
      </c>
      <c r="E3" s="35" t="s">
        <v>46</v>
      </c>
      <c r="F3" s="37" t="s">
        <v>47</v>
      </c>
      <c r="G3" s="38" t="s">
        <v>48</v>
      </c>
      <c r="H3" s="38" t="s">
        <v>17</v>
      </c>
    </row>
    <row r="4" spans="1:8" ht="15.75">
      <c r="A4" s="39"/>
      <c r="B4" s="40"/>
      <c r="C4" s="40"/>
      <c r="D4" s="40"/>
      <c r="E4" s="40"/>
      <c r="F4" s="477">
        <v>20000000</v>
      </c>
      <c r="G4" s="41"/>
      <c r="H4" s="42">
        <v>20000000</v>
      </c>
    </row>
    <row r="5" spans="1:8" ht="12.75">
      <c r="A5" s="480" t="s">
        <v>49</v>
      </c>
      <c r="B5" s="43">
        <v>43874</v>
      </c>
      <c r="C5" s="44" t="s">
        <v>50</v>
      </c>
      <c r="D5" s="44" t="s">
        <v>51</v>
      </c>
      <c r="E5" s="43">
        <v>43874</v>
      </c>
      <c r="F5" s="478"/>
      <c r="G5" s="176">
        <v>129000</v>
      </c>
      <c r="H5" s="176">
        <v>19871000</v>
      </c>
    </row>
    <row r="6" spans="1:8" ht="12.75">
      <c r="A6" s="480"/>
      <c r="B6" s="43">
        <v>43900</v>
      </c>
      <c r="C6" s="44" t="s">
        <v>50</v>
      </c>
      <c r="D6" s="44" t="s">
        <v>52</v>
      </c>
      <c r="E6" s="43">
        <v>43900</v>
      </c>
      <c r="F6" s="478"/>
      <c r="G6" s="176">
        <v>67800</v>
      </c>
      <c r="H6" s="176">
        <v>19803200</v>
      </c>
    </row>
    <row r="7" spans="1:8" ht="12.75">
      <c r="A7" s="481"/>
      <c r="B7" s="43">
        <v>43900</v>
      </c>
      <c r="C7" s="44" t="s">
        <v>53</v>
      </c>
      <c r="D7" s="44" t="s">
        <v>54</v>
      </c>
      <c r="E7" s="43">
        <v>43900</v>
      </c>
      <c r="F7" s="478"/>
      <c r="G7" s="176">
        <v>294200</v>
      </c>
      <c r="H7" s="176">
        <v>19509000</v>
      </c>
    </row>
    <row r="8" spans="1:8" ht="25.5">
      <c r="A8" s="45" t="s">
        <v>55</v>
      </c>
      <c r="B8" s="46"/>
      <c r="C8" s="47"/>
      <c r="D8" s="47"/>
      <c r="E8" s="46"/>
      <c r="F8" s="478"/>
      <c r="G8" s="177"/>
      <c r="H8" s="177"/>
    </row>
    <row r="9" spans="1:8" ht="12.75">
      <c r="A9" s="482" t="s">
        <v>56</v>
      </c>
      <c r="B9" s="48">
        <v>44005</v>
      </c>
      <c r="C9" s="49" t="s">
        <v>57</v>
      </c>
      <c r="D9" s="50" t="s">
        <v>58</v>
      </c>
      <c r="E9" s="51">
        <v>44036</v>
      </c>
      <c r="F9" s="478"/>
      <c r="G9" s="178">
        <v>138100</v>
      </c>
      <c r="H9" s="178">
        <v>19370900</v>
      </c>
    </row>
    <row r="10" spans="1:8" ht="12.75">
      <c r="A10" s="483"/>
      <c r="B10" s="48">
        <v>44027</v>
      </c>
      <c r="C10" s="49" t="s">
        <v>59</v>
      </c>
      <c r="D10" s="49" t="s">
        <v>60</v>
      </c>
      <c r="E10" s="48">
        <v>44027</v>
      </c>
      <c r="F10" s="478"/>
      <c r="G10" s="179">
        <v>85200</v>
      </c>
      <c r="H10" s="179">
        <v>19285700</v>
      </c>
    </row>
    <row r="11" spans="1:8" ht="12.75">
      <c r="A11" s="483"/>
      <c r="B11" s="48">
        <v>44062</v>
      </c>
      <c r="C11" s="49" t="s">
        <v>61</v>
      </c>
      <c r="D11" s="49" t="s">
        <v>62</v>
      </c>
      <c r="E11" s="48">
        <v>44062</v>
      </c>
      <c r="F11" s="478"/>
      <c r="G11" s="179">
        <v>109400</v>
      </c>
      <c r="H11" s="179">
        <v>19176300</v>
      </c>
    </row>
    <row r="12" spans="1:8" ht="12.75">
      <c r="A12" s="483"/>
      <c r="B12" s="48">
        <v>44070</v>
      </c>
      <c r="C12" s="49" t="s">
        <v>57</v>
      </c>
      <c r="D12" s="49" t="s">
        <v>63</v>
      </c>
      <c r="E12" s="48">
        <v>44070</v>
      </c>
      <c r="F12" s="478"/>
      <c r="G12" s="179">
        <v>192200</v>
      </c>
      <c r="H12" s="179">
        <v>18984100</v>
      </c>
    </row>
    <row r="13" spans="1:8" ht="12.75">
      <c r="A13" s="483"/>
      <c r="B13" s="48">
        <v>44074</v>
      </c>
      <c r="C13" s="49" t="s">
        <v>59</v>
      </c>
      <c r="D13" s="49" t="s">
        <v>64</v>
      </c>
      <c r="E13" s="48">
        <v>44074</v>
      </c>
      <c r="F13" s="478"/>
      <c r="G13" s="179">
        <v>208800</v>
      </c>
      <c r="H13" s="179">
        <v>18775300</v>
      </c>
    </row>
    <row r="14" spans="1:8" ht="12.75">
      <c r="A14" s="483"/>
      <c r="B14" s="48">
        <v>44095</v>
      </c>
      <c r="C14" s="49" t="s">
        <v>61</v>
      </c>
      <c r="D14" s="49" t="s">
        <v>65</v>
      </c>
      <c r="E14" s="48">
        <v>44095</v>
      </c>
      <c r="F14" s="478"/>
      <c r="G14" s="179">
        <v>245500</v>
      </c>
      <c r="H14" s="179">
        <v>18529800</v>
      </c>
    </row>
    <row r="15" spans="1:8" ht="12.75">
      <c r="A15" s="484"/>
      <c r="B15" s="48">
        <v>44095</v>
      </c>
      <c r="C15" s="49" t="s">
        <v>59</v>
      </c>
      <c r="D15" s="49" t="s">
        <v>66</v>
      </c>
      <c r="E15" s="48">
        <v>44095</v>
      </c>
      <c r="F15" s="478"/>
      <c r="G15" s="179">
        <v>93800</v>
      </c>
      <c r="H15" s="179">
        <v>18436000</v>
      </c>
    </row>
    <row r="16" spans="1:8" ht="12.75">
      <c r="A16" s="485" t="s">
        <v>67</v>
      </c>
      <c r="B16" s="52">
        <v>44134</v>
      </c>
      <c r="C16" s="53" t="s">
        <v>57</v>
      </c>
      <c r="D16" s="53" t="s">
        <v>68</v>
      </c>
      <c r="E16" s="52">
        <v>44141</v>
      </c>
      <c r="F16" s="478"/>
      <c r="G16" s="180">
        <v>114800</v>
      </c>
      <c r="H16" s="180">
        <v>18321200</v>
      </c>
    </row>
    <row r="17" spans="1:8" ht="12.75">
      <c r="A17" s="485"/>
      <c r="B17" s="52">
        <v>44130</v>
      </c>
      <c r="C17" s="53" t="s">
        <v>69</v>
      </c>
      <c r="D17" s="53" t="s">
        <v>70</v>
      </c>
      <c r="E17" s="52">
        <v>44132</v>
      </c>
      <c r="F17" s="478"/>
      <c r="G17" s="180">
        <v>345000</v>
      </c>
      <c r="H17" s="180">
        <v>17976200</v>
      </c>
    </row>
    <row r="18" spans="1:8" ht="12.75">
      <c r="A18" s="485"/>
      <c r="B18" s="52">
        <v>44153</v>
      </c>
      <c r="C18" s="53" t="s">
        <v>59</v>
      </c>
      <c r="D18" s="53" t="s">
        <v>71</v>
      </c>
      <c r="E18" s="52">
        <v>44154</v>
      </c>
      <c r="F18" s="478"/>
      <c r="G18" s="180">
        <v>154900</v>
      </c>
      <c r="H18" s="180">
        <v>17821300</v>
      </c>
    </row>
    <row r="19" spans="1:8" ht="12.75">
      <c r="A19" s="485"/>
      <c r="B19" s="52">
        <v>44158</v>
      </c>
      <c r="C19" s="53" t="s">
        <v>53</v>
      </c>
      <c r="D19" s="53" t="s">
        <v>72</v>
      </c>
      <c r="E19" s="52">
        <v>44159</v>
      </c>
      <c r="F19" s="478"/>
      <c r="G19" s="180">
        <v>292800</v>
      </c>
      <c r="H19" s="180">
        <v>17528500</v>
      </c>
    </row>
    <row r="20" spans="1:8" ht="12.75">
      <c r="A20" s="485"/>
      <c r="B20" s="52">
        <v>44181</v>
      </c>
      <c r="C20" s="53" t="s">
        <v>53</v>
      </c>
      <c r="D20" s="53" t="s">
        <v>73</v>
      </c>
      <c r="E20" s="52">
        <v>44183</v>
      </c>
      <c r="F20" s="478"/>
      <c r="G20" s="180">
        <v>89700</v>
      </c>
      <c r="H20" s="180">
        <v>17438800</v>
      </c>
    </row>
    <row r="21" spans="1:8" ht="12.75">
      <c r="A21" s="485"/>
      <c r="B21" s="52">
        <v>44182</v>
      </c>
      <c r="C21" s="53" t="s">
        <v>57</v>
      </c>
      <c r="D21" s="53" t="s">
        <v>74</v>
      </c>
      <c r="E21" s="52">
        <v>44183</v>
      </c>
      <c r="F21" s="478"/>
      <c r="G21" s="180">
        <v>78700</v>
      </c>
      <c r="H21" s="180">
        <v>17360100</v>
      </c>
    </row>
    <row r="22" spans="1:8" ht="15">
      <c r="A22" s="485"/>
      <c r="B22" s="52">
        <v>44186</v>
      </c>
      <c r="C22" s="53" t="s">
        <v>53</v>
      </c>
      <c r="D22" s="54" t="s">
        <v>75</v>
      </c>
      <c r="E22" s="52">
        <v>44188</v>
      </c>
      <c r="F22" s="478"/>
      <c r="G22" s="55">
        <v>9000</v>
      </c>
      <c r="H22" s="55">
        <v>17351100</v>
      </c>
    </row>
    <row r="23" spans="1:8" ht="12.75">
      <c r="A23" s="485"/>
      <c r="B23" s="52">
        <v>44186</v>
      </c>
      <c r="C23" s="53" t="s">
        <v>61</v>
      </c>
      <c r="D23" s="53" t="s">
        <v>76</v>
      </c>
      <c r="E23" s="52">
        <v>44188</v>
      </c>
      <c r="F23" s="478"/>
      <c r="G23" s="180">
        <v>39400</v>
      </c>
      <c r="H23" s="180">
        <v>17311700</v>
      </c>
    </row>
    <row r="24" spans="1:8" ht="12.75">
      <c r="A24" s="485"/>
      <c r="B24" s="52">
        <v>44186</v>
      </c>
      <c r="C24" s="53" t="s">
        <v>59</v>
      </c>
      <c r="D24" s="53" t="s">
        <v>77</v>
      </c>
      <c r="E24" s="52">
        <v>44188</v>
      </c>
      <c r="F24" s="478"/>
      <c r="G24" s="180">
        <v>150800</v>
      </c>
      <c r="H24" s="180">
        <v>17160900</v>
      </c>
    </row>
    <row r="25" spans="1:8" ht="12.75">
      <c r="A25" s="485"/>
      <c r="B25" s="52">
        <v>44188</v>
      </c>
      <c r="C25" s="53" t="s">
        <v>69</v>
      </c>
      <c r="D25" s="53" t="s">
        <v>78</v>
      </c>
      <c r="E25" s="52">
        <v>44193</v>
      </c>
      <c r="F25" s="479"/>
      <c r="G25" s="180">
        <v>39400</v>
      </c>
      <c r="H25" s="180">
        <v>17121500</v>
      </c>
    </row>
    <row r="26" spans="2:8" ht="15.75">
      <c r="B26" s="32" t="s">
        <v>79</v>
      </c>
      <c r="C26" s="474" t="s">
        <v>80</v>
      </c>
      <c r="D26" s="475"/>
      <c r="E26" s="475"/>
      <c r="F26" s="475"/>
      <c r="G26" s="475"/>
      <c r="H26" s="475"/>
    </row>
    <row r="27" spans="2:8" ht="15.75">
      <c r="B27" s="33"/>
      <c r="C27" s="486"/>
      <c r="D27" s="486"/>
      <c r="E27" s="486"/>
      <c r="F27" s="486"/>
      <c r="G27" s="486"/>
      <c r="H27" s="486"/>
    </row>
    <row r="28" spans="1:8" ht="31.5">
      <c r="A28" s="20"/>
      <c r="B28" s="35" t="s">
        <v>43</v>
      </c>
      <c r="C28" s="35" t="s">
        <v>44</v>
      </c>
      <c r="D28" s="36" t="s">
        <v>45</v>
      </c>
      <c r="E28" s="35" t="s">
        <v>46</v>
      </c>
      <c r="F28" s="37" t="s">
        <v>47</v>
      </c>
      <c r="G28" s="38" t="s">
        <v>48</v>
      </c>
      <c r="H28" s="38" t="s">
        <v>17</v>
      </c>
    </row>
    <row r="29" spans="1:8" ht="15.75">
      <c r="A29" s="20"/>
      <c r="B29" s="35"/>
      <c r="C29" s="35"/>
      <c r="D29" s="36"/>
      <c r="E29" s="35"/>
      <c r="F29" s="487">
        <v>20000000</v>
      </c>
      <c r="G29" s="38"/>
      <c r="H29" s="42">
        <v>20000000</v>
      </c>
    </row>
    <row r="30" spans="1:8" ht="25.5">
      <c r="A30" s="56" t="s">
        <v>49</v>
      </c>
      <c r="B30" s="57"/>
      <c r="C30" s="57"/>
      <c r="D30" s="57"/>
      <c r="E30" s="57"/>
      <c r="F30" s="487"/>
      <c r="G30" s="57"/>
      <c r="H30" s="57"/>
    </row>
    <row r="31" spans="1:8" ht="30" customHeight="1">
      <c r="A31" s="473" t="s">
        <v>55</v>
      </c>
      <c r="B31" s="58">
        <v>44305</v>
      </c>
      <c r="C31" s="59" t="s">
        <v>61</v>
      </c>
      <c r="D31" s="59" t="s">
        <v>153</v>
      </c>
      <c r="E31" s="58">
        <v>44308</v>
      </c>
      <c r="F31" s="487"/>
      <c r="G31" s="181">
        <v>107400</v>
      </c>
      <c r="H31" s="181">
        <v>19892600</v>
      </c>
    </row>
    <row r="32" spans="1:8" ht="12.75">
      <c r="A32" s="473"/>
      <c r="B32" s="182">
        <v>44313</v>
      </c>
      <c r="C32" s="183" t="s">
        <v>59</v>
      </c>
      <c r="D32" s="59" t="s">
        <v>154</v>
      </c>
      <c r="E32" s="58">
        <v>44315</v>
      </c>
      <c r="F32" s="487"/>
      <c r="G32" s="184">
        <v>274500</v>
      </c>
      <c r="H32" s="184">
        <v>19618100</v>
      </c>
    </row>
    <row r="33" spans="1:8" s="189" customFormat="1" ht="18" customHeight="1">
      <c r="A33" s="488" t="s">
        <v>56</v>
      </c>
      <c r="B33" s="185">
        <v>44392</v>
      </c>
      <c r="C33" s="186" t="s">
        <v>59</v>
      </c>
      <c r="D33" s="186" t="s">
        <v>155</v>
      </c>
      <c r="E33" s="185">
        <v>44399</v>
      </c>
      <c r="F33" s="487"/>
      <c r="G33" s="187">
        <v>214200</v>
      </c>
      <c r="H33" s="188">
        <f>(H32-G33)</f>
        <v>19403900</v>
      </c>
    </row>
    <row r="34" spans="1:8" s="189" customFormat="1" ht="12.75">
      <c r="A34" s="488"/>
      <c r="B34" s="190">
        <v>44406</v>
      </c>
      <c r="C34" s="186" t="s">
        <v>57</v>
      </c>
      <c r="D34" s="191" t="s">
        <v>156</v>
      </c>
      <c r="E34" s="190">
        <v>44414</v>
      </c>
      <c r="F34" s="487"/>
      <c r="G34" s="192">
        <v>138100</v>
      </c>
      <c r="H34" s="192">
        <f>(H33-G34)</f>
        <v>19265800</v>
      </c>
    </row>
    <row r="35" spans="1:8" s="189" customFormat="1" ht="12.75">
      <c r="A35" s="488"/>
      <c r="B35" s="190">
        <v>44410</v>
      </c>
      <c r="C35" s="191" t="s">
        <v>53</v>
      </c>
      <c r="D35" s="191" t="s">
        <v>157</v>
      </c>
      <c r="E35" s="190">
        <v>44414</v>
      </c>
      <c r="F35" s="487"/>
      <c r="G35" s="192">
        <v>413800</v>
      </c>
      <c r="H35" s="192">
        <f>(H34-G35)</f>
        <v>18852000</v>
      </c>
    </row>
    <row r="37" ht="12.75">
      <c r="G37" s="60">
        <f>SUM(G31:G32)</f>
        <v>381900</v>
      </c>
    </row>
  </sheetData>
  <sheetProtection/>
  <mergeCells count="9">
    <mergeCell ref="A31:A32"/>
    <mergeCell ref="C1:H2"/>
    <mergeCell ref="F4:F25"/>
    <mergeCell ref="A5:A7"/>
    <mergeCell ref="A9:A15"/>
    <mergeCell ref="A16:A25"/>
    <mergeCell ref="C26:H27"/>
    <mergeCell ref="F29:F35"/>
    <mergeCell ref="A33:A3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6"/>
  <sheetViews>
    <sheetView zoomScalePageLayoutView="0" workbookViewId="0" topLeftCell="A8">
      <selection activeCell="L13" sqref="L13"/>
    </sheetView>
  </sheetViews>
  <sheetFormatPr defaultColWidth="11.421875" defaultRowHeight="12.75"/>
  <cols>
    <col min="3" max="3" width="18.7109375" style="0" customWidth="1"/>
    <col min="4" max="4" width="11.57421875" style="0" customWidth="1"/>
    <col min="7" max="7" width="11.57421875" style="0" customWidth="1"/>
    <col min="8" max="8" width="16.7109375" style="0" customWidth="1"/>
    <col min="9" max="9" width="18.7109375" style="0" customWidth="1"/>
    <col min="10" max="10" width="14.28125" style="0" bestFit="1" customWidth="1"/>
    <col min="11" max="11" width="11.57421875" style="0" customWidth="1"/>
  </cols>
  <sheetData>
    <row r="1" spans="1:9" ht="30" customHeight="1">
      <c r="A1" s="500"/>
      <c r="B1" s="501"/>
      <c r="C1" s="494" t="s">
        <v>15</v>
      </c>
      <c r="D1" s="495"/>
      <c r="E1" s="495"/>
      <c r="F1" s="495"/>
      <c r="G1" s="495"/>
      <c r="H1" s="495"/>
      <c r="I1" s="496"/>
    </row>
    <row r="2" spans="1:9" ht="39.75" customHeight="1" thickBot="1">
      <c r="A2" s="502"/>
      <c r="B2" s="503"/>
      <c r="C2" s="497"/>
      <c r="D2" s="498"/>
      <c r="E2" s="498"/>
      <c r="F2" s="498"/>
      <c r="G2" s="498"/>
      <c r="H2" s="498"/>
      <c r="I2" s="499"/>
    </row>
    <row r="3" spans="1:9" ht="15" thickBot="1">
      <c r="A3" s="489" t="s">
        <v>159</v>
      </c>
      <c r="B3" s="490"/>
      <c r="C3" s="490"/>
      <c r="D3" s="490"/>
      <c r="E3" s="490"/>
      <c r="F3" s="490"/>
      <c r="G3" s="490"/>
      <c r="H3" s="490"/>
      <c r="I3" s="204"/>
    </row>
    <row r="4" spans="1:9" ht="13.5" thickBot="1">
      <c r="A4" s="205" t="s">
        <v>160</v>
      </c>
      <c r="B4" s="13"/>
      <c r="C4" s="206" t="s">
        <v>161</v>
      </c>
      <c r="D4" s="207"/>
      <c r="E4" s="207"/>
      <c r="F4" s="207"/>
      <c r="G4" s="207"/>
      <c r="H4" s="207"/>
      <c r="I4" s="208"/>
    </row>
    <row r="5" spans="1:9" ht="67.5" customHeight="1" thickBot="1">
      <c r="A5" s="491" t="s">
        <v>162</v>
      </c>
      <c r="B5" s="492"/>
      <c r="C5" s="493"/>
      <c r="D5" s="209"/>
      <c r="E5" s="210"/>
      <c r="F5" s="211"/>
      <c r="G5" s="211"/>
      <c r="H5" s="211"/>
      <c r="I5" s="209"/>
    </row>
    <row r="6" spans="1:9" ht="14.25">
      <c r="A6" s="212" t="s">
        <v>1</v>
      </c>
      <c r="B6" s="203"/>
      <c r="C6" s="213" t="s">
        <v>28</v>
      </c>
      <c r="D6" s="214"/>
      <c r="E6" s="214"/>
      <c r="F6" s="214"/>
      <c r="G6" s="214"/>
      <c r="H6" s="214"/>
      <c r="I6" s="215"/>
    </row>
    <row r="7" spans="1:9" ht="14.25">
      <c r="A7" s="216" t="s">
        <v>163</v>
      </c>
      <c r="B7" s="13"/>
      <c r="C7" s="217" t="s">
        <v>29</v>
      </c>
      <c r="D7" s="147"/>
      <c r="E7" s="147"/>
      <c r="F7" s="147"/>
      <c r="G7" s="147"/>
      <c r="H7" s="147"/>
      <c r="I7" s="218"/>
    </row>
    <row r="8" spans="1:9" ht="14.25">
      <c r="A8" s="216" t="s">
        <v>0</v>
      </c>
      <c r="B8" s="13"/>
      <c r="C8" s="217" t="s">
        <v>137</v>
      </c>
      <c r="D8" s="147"/>
      <c r="E8" s="147"/>
      <c r="F8" s="147"/>
      <c r="G8" s="147"/>
      <c r="H8" s="147"/>
      <c r="I8" s="218"/>
    </row>
    <row r="9" spans="1:9" ht="15" thickBot="1">
      <c r="A9" s="219" t="s">
        <v>164</v>
      </c>
      <c r="B9" s="220"/>
      <c r="C9" s="221" t="s">
        <v>172</v>
      </c>
      <c r="D9" s="222"/>
      <c r="E9" s="222"/>
      <c r="F9" s="222"/>
      <c r="G9" s="222"/>
      <c r="H9" s="222"/>
      <c r="I9" s="223"/>
    </row>
    <row r="10" spans="1:9" ht="100.5" thickBot="1">
      <c r="A10" s="224" t="s">
        <v>138</v>
      </c>
      <c r="B10" s="13"/>
      <c r="C10" s="224" t="s">
        <v>184</v>
      </c>
      <c r="D10" s="224" t="s">
        <v>165</v>
      </c>
      <c r="E10" s="224" t="s">
        <v>185</v>
      </c>
      <c r="F10" s="224" t="s">
        <v>166</v>
      </c>
      <c r="G10" s="224" t="s">
        <v>167</v>
      </c>
      <c r="H10" s="225" t="s">
        <v>185</v>
      </c>
      <c r="I10" s="225" t="s">
        <v>169</v>
      </c>
    </row>
    <row r="11" spans="1:10" ht="12.75">
      <c r="A11" s="226" t="s">
        <v>20</v>
      </c>
      <c r="B11" s="28"/>
      <c r="C11" s="251"/>
      <c r="D11" s="28" t="s">
        <v>14</v>
      </c>
      <c r="E11" s="31"/>
      <c r="F11" s="193"/>
      <c r="G11" s="194" t="s">
        <v>14</v>
      </c>
      <c r="H11" s="197" t="s">
        <v>14</v>
      </c>
      <c r="I11" s="227"/>
      <c r="J11" s="60"/>
    </row>
    <row r="12" spans="1:10" ht="12.75">
      <c r="A12" s="226" t="s">
        <v>31</v>
      </c>
      <c r="B12" s="28"/>
      <c r="C12" s="251">
        <f>'[4]Hoja1'!$I$7</f>
        <v>3829710</v>
      </c>
      <c r="D12" s="28"/>
      <c r="E12" s="18">
        <f>'[3]GASTOS TELEFONIA 2'!$C$7</f>
        <v>5324200</v>
      </c>
      <c r="F12" s="193"/>
      <c r="G12" s="194"/>
      <c r="H12" s="197"/>
      <c r="I12" s="256">
        <f>(C12-E12)/C12</f>
        <v>-0.39023581420003084</v>
      </c>
      <c r="J12" s="252"/>
    </row>
    <row r="13" spans="1:10" ht="12.75">
      <c r="A13" s="226" t="s">
        <v>32</v>
      </c>
      <c r="B13" s="28"/>
      <c r="C13" s="251">
        <f>'[4]Hoja1'!$I$8</f>
        <v>99600</v>
      </c>
      <c r="D13" s="28"/>
      <c r="E13" s="18">
        <v>0</v>
      </c>
      <c r="F13" s="193"/>
      <c r="G13" s="194"/>
      <c r="H13" s="197"/>
      <c r="I13" s="256">
        <f>(C13-E13)/C13</f>
        <v>1</v>
      </c>
      <c r="J13" t="s">
        <v>186</v>
      </c>
    </row>
    <row r="14" spans="1:9" ht="12.75">
      <c r="A14" s="228" t="s">
        <v>30</v>
      </c>
      <c r="B14" s="28"/>
      <c r="C14" s="251">
        <f>(C12+C13)</f>
        <v>3929310</v>
      </c>
      <c r="D14" s="28"/>
      <c r="E14" s="18">
        <v>5324200</v>
      </c>
      <c r="F14" s="193"/>
      <c r="G14" s="194"/>
      <c r="H14" s="197"/>
      <c r="I14" s="256">
        <f>(C14-E14)/C14</f>
        <v>-0.35499616981098464</v>
      </c>
    </row>
    <row r="15" spans="1:9" ht="12.75">
      <c r="A15" s="229"/>
      <c r="B15" s="28"/>
      <c r="C15" s="230"/>
      <c r="D15" s="195"/>
      <c r="E15" s="31"/>
      <c r="F15" s="193"/>
      <c r="G15" s="231"/>
      <c r="H15" s="198"/>
      <c r="I15" s="232"/>
    </row>
    <row r="16" spans="1:9" ht="12.75">
      <c r="A16" s="233" t="s">
        <v>21</v>
      </c>
      <c r="B16" s="28"/>
      <c r="C16" s="230"/>
      <c r="D16" s="28" t="s">
        <v>14</v>
      </c>
      <c r="E16" s="31"/>
      <c r="F16" s="193"/>
      <c r="G16" s="194" t="s">
        <v>14</v>
      </c>
      <c r="H16" s="197" t="s">
        <v>14</v>
      </c>
      <c r="I16" s="232"/>
    </row>
    <row r="17" spans="1:9" ht="12.75">
      <c r="A17" s="234">
        <v>3102571580</v>
      </c>
      <c r="B17" s="195"/>
      <c r="C17" s="230">
        <v>0</v>
      </c>
      <c r="D17" s="195"/>
      <c r="E17" s="31"/>
      <c r="F17" s="193"/>
      <c r="G17" s="231">
        <v>0</v>
      </c>
      <c r="H17" s="198">
        <v>0</v>
      </c>
      <c r="I17" s="232">
        <v>0</v>
      </c>
    </row>
    <row r="18" spans="1:9" ht="12.75">
      <c r="A18" s="234">
        <v>3102575754</v>
      </c>
      <c r="B18" s="195"/>
      <c r="C18" s="230">
        <v>0</v>
      </c>
      <c r="D18" s="195"/>
      <c r="E18" s="31"/>
      <c r="F18" s="193"/>
      <c r="G18" s="231">
        <v>0</v>
      </c>
      <c r="H18" s="198">
        <v>0</v>
      </c>
      <c r="I18" s="232">
        <v>0</v>
      </c>
    </row>
    <row r="19" spans="1:9" ht="12.75">
      <c r="A19" s="234">
        <v>3102884880</v>
      </c>
      <c r="B19" s="195"/>
      <c r="C19" s="230">
        <v>0</v>
      </c>
      <c r="D19" s="195"/>
      <c r="E19" s="31"/>
      <c r="F19" s="193"/>
      <c r="G19" s="231">
        <v>0</v>
      </c>
      <c r="H19" s="198">
        <v>0</v>
      </c>
      <c r="I19" s="232">
        <v>0</v>
      </c>
    </row>
    <row r="20" spans="1:9" ht="12.75">
      <c r="A20" s="234">
        <v>3102884906</v>
      </c>
      <c r="B20" s="195"/>
      <c r="C20" s="230">
        <v>0</v>
      </c>
      <c r="D20" s="195"/>
      <c r="E20" s="31"/>
      <c r="F20" s="193"/>
      <c r="G20" s="231">
        <v>0</v>
      </c>
      <c r="H20" s="198">
        <v>0</v>
      </c>
      <c r="I20" s="232">
        <v>0</v>
      </c>
    </row>
    <row r="21" spans="1:9" ht="12.75">
      <c r="A21" s="234">
        <v>3102884926</v>
      </c>
      <c r="B21" s="195"/>
      <c r="C21" s="230">
        <v>0</v>
      </c>
      <c r="D21" s="195"/>
      <c r="E21" s="31"/>
      <c r="F21" s="193"/>
      <c r="G21" s="231">
        <v>0</v>
      </c>
      <c r="H21" s="198">
        <v>0</v>
      </c>
      <c r="I21" s="232">
        <v>0</v>
      </c>
    </row>
    <row r="22" spans="1:9" ht="12.75">
      <c r="A22" s="235">
        <v>3102884959</v>
      </c>
      <c r="B22" s="195"/>
      <c r="C22" s="230">
        <v>0</v>
      </c>
      <c r="D22" s="195"/>
      <c r="E22" s="31"/>
      <c r="F22" s="193"/>
      <c r="G22" s="231">
        <v>0</v>
      </c>
      <c r="H22" s="198">
        <v>0</v>
      </c>
      <c r="I22" s="232">
        <v>0</v>
      </c>
    </row>
    <row r="23" spans="1:9" ht="12.75">
      <c r="A23" s="235">
        <v>3103351259</v>
      </c>
      <c r="B23" s="195"/>
      <c r="C23" s="230">
        <v>0</v>
      </c>
      <c r="D23" s="195"/>
      <c r="E23" s="31"/>
      <c r="F23" s="193"/>
      <c r="G23" s="231">
        <v>0</v>
      </c>
      <c r="H23" s="198">
        <v>0</v>
      </c>
      <c r="I23" s="232">
        <v>0</v>
      </c>
    </row>
    <row r="24" spans="1:9" ht="12.75">
      <c r="A24" s="235">
        <v>3112286731</v>
      </c>
      <c r="B24" s="195"/>
      <c r="C24" s="230">
        <v>0</v>
      </c>
      <c r="D24" s="195"/>
      <c r="E24" s="31"/>
      <c r="F24" s="193"/>
      <c r="G24" s="231">
        <v>0</v>
      </c>
      <c r="H24" s="198">
        <v>0</v>
      </c>
      <c r="I24" s="232">
        <v>0</v>
      </c>
    </row>
    <row r="25" spans="1:9" ht="12.75">
      <c r="A25" s="235">
        <v>3112296950</v>
      </c>
      <c r="B25" s="195"/>
      <c r="C25" s="230">
        <v>0</v>
      </c>
      <c r="D25" s="195"/>
      <c r="E25" s="31"/>
      <c r="F25" s="193"/>
      <c r="G25" s="231">
        <v>0</v>
      </c>
      <c r="H25" s="198">
        <v>0</v>
      </c>
      <c r="I25" s="232">
        <v>0</v>
      </c>
    </row>
    <row r="26" spans="1:9" ht="12.75">
      <c r="A26" s="235">
        <v>3123051979</v>
      </c>
      <c r="B26" s="195"/>
      <c r="C26" s="230">
        <v>0</v>
      </c>
      <c r="D26" s="195"/>
      <c r="E26" s="31"/>
      <c r="F26" s="193"/>
      <c r="G26" s="231">
        <v>0</v>
      </c>
      <c r="H26" s="198">
        <v>0</v>
      </c>
      <c r="I26" s="232">
        <v>0</v>
      </c>
    </row>
    <row r="27" spans="1:9" ht="12.75">
      <c r="A27" s="235">
        <v>3123055818</v>
      </c>
      <c r="B27" s="195"/>
      <c r="C27" s="230">
        <v>0</v>
      </c>
      <c r="D27" s="195"/>
      <c r="E27" s="31"/>
      <c r="F27" s="193"/>
      <c r="G27" s="231">
        <v>0</v>
      </c>
      <c r="H27" s="198">
        <v>0</v>
      </c>
      <c r="I27" s="232">
        <v>0</v>
      </c>
    </row>
    <row r="28" spans="1:9" ht="12.75">
      <c r="A28" s="235">
        <v>3123057055</v>
      </c>
      <c r="B28" s="195"/>
      <c r="C28" s="230">
        <v>0</v>
      </c>
      <c r="D28" s="195"/>
      <c r="E28" s="31"/>
      <c r="F28" s="193"/>
      <c r="G28" s="231">
        <v>0</v>
      </c>
      <c r="H28" s="198">
        <v>0</v>
      </c>
      <c r="I28" s="232">
        <v>0</v>
      </c>
    </row>
    <row r="29" spans="1:9" ht="12.75">
      <c r="A29" s="235">
        <v>3123086801</v>
      </c>
      <c r="B29" s="195"/>
      <c r="C29" s="230">
        <v>0</v>
      </c>
      <c r="D29" s="195"/>
      <c r="E29" s="31"/>
      <c r="F29" s="193"/>
      <c r="G29" s="231">
        <v>0</v>
      </c>
      <c r="H29" s="198">
        <v>0</v>
      </c>
      <c r="I29" s="232">
        <v>0</v>
      </c>
    </row>
    <row r="30" spans="1:9" ht="12.75">
      <c r="A30" s="235">
        <v>3153482560</v>
      </c>
      <c r="B30" s="195"/>
      <c r="C30" s="230">
        <v>0</v>
      </c>
      <c r="D30" s="29"/>
      <c r="E30" s="31"/>
      <c r="F30" s="193"/>
      <c r="G30" s="231">
        <v>0</v>
      </c>
      <c r="H30" s="198">
        <v>0</v>
      </c>
      <c r="I30" s="232">
        <v>0</v>
      </c>
    </row>
    <row r="31" spans="1:9" ht="12.75">
      <c r="A31" s="235">
        <v>3154409077</v>
      </c>
      <c r="B31" s="195"/>
      <c r="C31" s="230">
        <v>0</v>
      </c>
      <c r="D31" s="29"/>
      <c r="E31" s="31"/>
      <c r="F31" s="193"/>
      <c r="G31" s="231">
        <v>0</v>
      </c>
      <c r="H31" s="198">
        <v>0</v>
      </c>
      <c r="I31" s="232">
        <v>0</v>
      </c>
    </row>
    <row r="32" spans="1:9" ht="12.75">
      <c r="A32" s="235">
        <v>3165240751</v>
      </c>
      <c r="B32" s="195"/>
      <c r="C32" s="230">
        <v>0</v>
      </c>
      <c r="D32" s="29"/>
      <c r="E32" s="31"/>
      <c r="F32" s="193"/>
      <c r="G32" s="231">
        <v>0</v>
      </c>
      <c r="H32" s="198">
        <v>0</v>
      </c>
      <c r="I32" s="232">
        <v>0</v>
      </c>
    </row>
    <row r="33" spans="1:9" ht="12.75">
      <c r="A33" s="235">
        <v>3165263094</v>
      </c>
      <c r="B33" s="195"/>
      <c r="C33" s="230">
        <v>0</v>
      </c>
      <c r="D33" s="29"/>
      <c r="E33" s="31"/>
      <c r="F33" s="193"/>
      <c r="G33" s="231">
        <v>0</v>
      </c>
      <c r="H33" s="198">
        <v>0</v>
      </c>
      <c r="I33" s="232">
        <v>0</v>
      </c>
    </row>
    <row r="34" spans="1:9" ht="12.75">
      <c r="A34" s="235">
        <v>3165284379</v>
      </c>
      <c r="B34" s="195"/>
      <c r="C34" s="230">
        <v>0</v>
      </c>
      <c r="D34" s="29"/>
      <c r="E34" s="31"/>
      <c r="F34" s="193"/>
      <c r="G34" s="231">
        <v>0</v>
      </c>
      <c r="H34" s="198">
        <v>0</v>
      </c>
      <c r="I34" s="232">
        <v>0</v>
      </c>
    </row>
    <row r="35" spans="1:9" ht="12.75">
      <c r="A35" s="235">
        <v>3168327775</v>
      </c>
      <c r="B35" s="195"/>
      <c r="C35" s="230">
        <v>0</v>
      </c>
      <c r="D35" s="29"/>
      <c r="E35" s="31"/>
      <c r="F35" s="193"/>
      <c r="G35" s="231">
        <v>0</v>
      </c>
      <c r="H35" s="198">
        <v>0</v>
      </c>
      <c r="I35" s="232">
        <v>0</v>
      </c>
    </row>
    <row r="36" spans="1:9" ht="12.75">
      <c r="A36" s="235">
        <v>3169772103</v>
      </c>
      <c r="B36" s="195"/>
      <c r="C36" s="230">
        <v>0</v>
      </c>
      <c r="D36" s="29"/>
      <c r="E36" s="31"/>
      <c r="F36" s="193"/>
      <c r="G36" s="231">
        <v>0</v>
      </c>
      <c r="H36" s="198">
        <v>0</v>
      </c>
      <c r="I36" s="232">
        <v>0</v>
      </c>
    </row>
    <row r="37" spans="1:9" ht="12.75">
      <c r="A37" s="235">
        <v>3175160553</v>
      </c>
      <c r="B37" s="195"/>
      <c r="C37" s="230">
        <v>0</v>
      </c>
      <c r="D37" s="29"/>
      <c r="E37" s="31"/>
      <c r="F37" s="193"/>
      <c r="G37" s="231">
        <v>0</v>
      </c>
      <c r="H37" s="198">
        <v>0</v>
      </c>
      <c r="I37" s="232">
        <v>0</v>
      </c>
    </row>
    <row r="38" spans="1:9" ht="12.75">
      <c r="A38" s="235">
        <v>3184512962</v>
      </c>
      <c r="B38" s="195"/>
      <c r="C38" s="230">
        <v>0</v>
      </c>
      <c r="D38" s="29"/>
      <c r="E38" s="31"/>
      <c r="F38" s="193"/>
      <c r="G38" s="231">
        <v>0</v>
      </c>
      <c r="H38" s="198">
        <v>0</v>
      </c>
      <c r="I38" s="232">
        <v>0</v>
      </c>
    </row>
    <row r="39" spans="1:9" ht="12.75">
      <c r="A39" s="235">
        <v>3204913958</v>
      </c>
      <c r="B39" s="195"/>
      <c r="C39" s="230">
        <v>0</v>
      </c>
      <c r="D39" s="29"/>
      <c r="E39" s="31"/>
      <c r="F39" s="193"/>
      <c r="G39" s="231">
        <v>0</v>
      </c>
      <c r="H39" s="198">
        <v>0</v>
      </c>
      <c r="I39" s="232">
        <v>0</v>
      </c>
    </row>
    <row r="40" spans="1:10" ht="12.75">
      <c r="A40" s="253">
        <v>3153492560</v>
      </c>
      <c r="B40" s="195"/>
      <c r="C40" s="294">
        <v>314970</v>
      </c>
      <c r="D40" s="29">
        <v>104990</v>
      </c>
      <c r="E40" s="254">
        <f>104990*3+5819</f>
        <v>320789</v>
      </c>
      <c r="F40" s="193"/>
      <c r="G40" s="196">
        <v>320789</v>
      </c>
      <c r="H40" s="196">
        <v>320789</v>
      </c>
      <c r="I40" s="256">
        <f>(C40-E40)/C40</f>
        <v>-0.01847477537543258</v>
      </c>
      <c r="J40" s="60"/>
    </row>
    <row r="41" spans="1:9" ht="12.75">
      <c r="A41" s="235">
        <v>3154409077</v>
      </c>
      <c r="B41" s="195"/>
      <c r="C41" s="294">
        <v>314970</v>
      </c>
      <c r="D41" s="29">
        <v>104990</v>
      </c>
      <c r="E41" s="254">
        <f aca="true" t="shared" si="0" ref="E41:E47">104990*3</f>
        <v>314970</v>
      </c>
      <c r="F41" s="193"/>
      <c r="G41" s="196">
        <v>314970</v>
      </c>
      <c r="H41" s="196">
        <v>314970</v>
      </c>
      <c r="I41" s="256">
        <f aca="true" t="shared" si="1" ref="I41:I49">(C41-E41)/C41</f>
        <v>0</v>
      </c>
    </row>
    <row r="42" spans="1:9" ht="12.75">
      <c r="A42" s="235">
        <v>3165240751</v>
      </c>
      <c r="B42" s="195"/>
      <c r="C42" s="294">
        <v>314970</v>
      </c>
      <c r="D42" s="29">
        <v>104990</v>
      </c>
      <c r="E42" s="254">
        <f t="shared" si="0"/>
        <v>314970</v>
      </c>
      <c r="F42" s="193"/>
      <c r="G42" s="196">
        <v>314970</v>
      </c>
      <c r="H42" s="196">
        <v>314970</v>
      </c>
      <c r="I42" s="256">
        <f t="shared" si="1"/>
        <v>0</v>
      </c>
    </row>
    <row r="43" spans="1:9" ht="12.75">
      <c r="A43" s="235">
        <v>3165263094</v>
      </c>
      <c r="B43" s="195"/>
      <c r="C43" s="294">
        <v>314970</v>
      </c>
      <c r="D43" s="29">
        <v>104990</v>
      </c>
      <c r="E43" s="254">
        <f t="shared" si="0"/>
        <v>314970</v>
      </c>
      <c r="F43" s="193"/>
      <c r="G43" s="196">
        <v>314970</v>
      </c>
      <c r="H43" s="196">
        <v>314970</v>
      </c>
      <c r="I43" s="256">
        <f t="shared" si="1"/>
        <v>0</v>
      </c>
    </row>
    <row r="44" spans="1:9" ht="12.75">
      <c r="A44" s="235">
        <v>3165284379</v>
      </c>
      <c r="B44" s="195"/>
      <c r="C44" s="294">
        <v>314970</v>
      </c>
      <c r="D44" s="29">
        <v>104990</v>
      </c>
      <c r="E44" s="254">
        <f t="shared" si="0"/>
        <v>314970</v>
      </c>
      <c r="F44" s="193"/>
      <c r="G44" s="196">
        <v>314970</v>
      </c>
      <c r="H44" s="196">
        <v>314970</v>
      </c>
      <c r="I44" s="256">
        <f t="shared" si="1"/>
        <v>0</v>
      </c>
    </row>
    <row r="45" spans="1:9" ht="12.75">
      <c r="A45" s="235">
        <v>3168327775</v>
      </c>
      <c r="B45" s="195"/>
      <c r="C45" s="294">
        <v>314970</v>
      </c>
      <c r="D45" s="29">
        <v>104990</v>
      </c>
      <c r="E45" s="254">
        <f t="shared" si="0"/>
        <v>314970</v>
      </c>
      <c r="F45" s="193"/>
      <c r="G45" s="196">
        <v>314970</v>
      </c>
      <c r="H45" s="196">
        <v>314970</v>
      </c>
      <c r="I45" s="256">
        <f t="shared" si="1"/>
        <v>0</v>
      </c>
    </row>
    <row r="46" spans="1:9" ht="12.75">
      <c r="A46" s="235">
        <v>3168772103</v>
      </c>
      <c r="B46" s="195"/>
      <c r="C46" s="294">
        <v>314970</v>
      </c>
      <c r="D46" s="29">
        <v>104990</v>
      </c>
      <c r="E46" s="254">
        <f t="shared" si="0"/>
        <v>314970</v>
      </c>
      <c r="F46" s="193"/>
      <c r="G46" s="196">
        <v>314970</v>
      </c>
      <c r="H46" s="196">
        <v>314970</v>
      </c>
      <c r="I46" s="256">
        <f t="shared" si="1"/>
        <v>0</v>
      </c>
    </row>
    <row r="47" spans="1:9" ht="12.75">
      <c r="A47" s="235">
        <v>3175160553</v>
      </c>
      <c r="B47" s="195"/>
      <c r="C47" s="294">
        <v>314970</v>
      </c>
      <c r="D47" s="29">
        <v>104990</v>
      </c>
      <c r="E47" s="254">
        <f t="shared" si="0"/>
        <v>314970</v>
      </c>
      <c r="F47" s="193"/>
      <c r="G47" s="196">
        <v>314970</v>
      </c>
      <c r="H47" s="196">
        <v>314970</v>
      </c>
      <c r="I47" s="256">
        <f t="shared" si="1"/>
        <v>0</v>
      </c>
    </row>
    <row r="48" spans="1:10" ht="12.75">
      <c r="A48" s="235" t="s">
        <v>36</v>
      </c>
      <c r="B48" s="195"/>
      <c r="C48" s="295">
        <v>3431608</v>
      </c>
      <c r="D48" s="29"/>
      <c r="E48" s="254">
        <v>4502652</v>
      </c>
      <c r="F48" s="193"/>
      <c r="G48" s="196">
        <v>4502652</v>
      </c>
      <c r="H48" s="196">
        <v>4502652</v>
      </c>
      <c r="I48" s="256">
        <f t="shared" si="1"/>
        <v>-0.3121114066641644</v>
      </c>
      <c r="J48" s="252"/>
    </row>
    <row r="49" spans="1:9" ht="14.25">
      <c r="A49" s="236"/>
      <c r="B49" s="195"/>
      <c r="C49" s="30">
        <f>(C40+C41+C42+C43+C44+C45+C46+C47+C48)</f>
        <v>5951368</v>
      </c>
      <c r="D49" s="30">
        <v>5657328</v>
      </c>
      <c r="E49" s="19">
        <f>SUM(E17:E48)</f>
        <v>7028231</v>
      </c>
      <c r="F49" s="193"/>
      <c r="G49" s="237">
        <f>(G48+G47+G46+G45+G44+G43+G42+G41+G40)</f>
        <v>7028231</v>
      </c>
      <c r="H49" s="237">
        <f>(H48+H47+H46+H45+H44+H43+H42+H41+H40)</f>
        <v>7028231</v>
      </c>
      <c r="I49" s="256">
        <f t="shared" si="1"/>
        <v>-0.1809437762880736</v>
      </c>
    </row>
    <row r="50" spans="1:9" ht="14.25">
      <c r="A50" s="226" t="s">
        <v>18</v>
      </c>
      <c r="B50" s="299"/>
      <c r="C50" s="296"/>
      <c r="D50" s="299">
        <v>0</v>
      </c>
      <c r="E50" s="199">
        <v>0</v>
      </c>
      <c r="F50" s="193" t="s">
        <v>158</v>
      </c>
      <c r="G50" s="200"/>
      <c r="H50" s="200"/>
      <c r="I50" s="238"/>
    </row>
    <row r="51" spans="1:9" ht="12.75">
      <c r="A51" s="239" t="s">
        <v>22</v>
      </c>
      <c r="B51" s="201"/>
      <c r="C51" s="297"/>
      <c r="D51" s="201"/>
      <c r="E51" s="240">
        <v>0</v>
      </c>
      <c r="F51" s="241" t="s">
        <v>158</v>
      </c>
      <c r="G51" s="202"/>
      <c r="H51" s="202"/>
      <c r="I51" s="242"/>
    </row>
    <row r="52" spans="1:9" ht="12.75">
      <c r="A52" s="239" t="s">
        <v>23</v>
      </c>
      <c r="B52" s="201"/>
      <c r="C52" s="297"/>
      <c r="D52" s="201"/>
      <c r="E52" s="240">
        <v>0</v>
      </c>
      <c r="F52" s="241" t="s">
        <v>158</v>
      </c>
      <c r="G52" s="202"/>
      <c r="H52" s="202"/>
      <c r="I52" s="242"/>
    </row>
    <row r="53" spans="1:9" ht="12.75">
      <c r="A53" s="239" t="s">
        <v>24</v>
      </c>
      <c r="B53" s="201"/>
      <c r="C53" s="297"/>
      <c r="D53" s="201"/>
      <c r="E53" s="240">
        <v>0</v>
      </c>
      <c r="F53" s="241" t="s">
        <v>158</v>
      </c>
      <c r="G53" s="202"/>
      <c r="H53" s="202"/>
      <c r="I53" s="242"/>
    </row>
    <row r="54" spans="1:9" ht="12.75">
      <c r="A54" s="239" t="s">
        <v>25</v>
      </c>
      <c r="B54" s="201"/>
      <c r="C54" s="297"/>
      <c r="D54" s="201"/>
      <c r="E54" s="240">
        <v>0</v>
      </c>
      <c r="F54" s="241" t="s">
        <v>158</v>
      </c>
      <c r="G54" s="202"/>
      <c r="H54" s="202"/>
      <c r="I54" s="242"/>
    </row>
    <row r="55" spans="1:9" ht="13.5" thickBot="1">
      <c r="A55" s="243" t="s">
        <v>26</v>
      </c>
      <c r="B55" s="244"/>
      <c r="C55" s="297"/>
      <c r="D55" s="244"/>
      <c r="E55" s="245">
        <v>0</v>
      </c>
      <c r="F55" s="246" t="s">
        <v>158</v>
      </c>
      <c r="G55" s="247"/>
      <c r="H55" s="247"/>
      <c r="I55" s="248"/>
    </row>
    <row r="56" spans="1:9" ht="15" thickBot="1">
      <c r="A56" s="249" t="s">
        <v>168</v>
      </c>
      <c r="B56" s="250"/>
      <c r="C56" s="298">
        <f>(C14+C49)</f>
        <v>9880678</v>
      </c>
      <c r="E56" s="255">
        <f>E49+E14</f>
        <v>12352431</v>
      </c>
      <c r="I56" s="256">
        <f>(C56-E56)/C56</f>
        <v>-0.2501602622815965</v>
      </c>
    </row>
  </sheetData>
  <sheetProtection/>
  <mergeCells count="4">
    <mergeCell ref="A3:H3"/>
    <mergeCell ref="A5:C5"/>
    <mergeCell ref="C1:I2"/>
    <mergeCell ref="A1:B2"/>
  </mergeCell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A</cp:lastModifiedBy>
  <cp:lastPrinted>2012-04-20T19:35:10Z</cp:lastPrinted>
  <dcterms:created xsi:type="dcterms:W3CDTF">2008-02-06T16:40:32Z</dcterms:created>
  <dcterms:modified xsi:type="dcterms:W3CDTF">2021-12-30T04:34:46Z</dcterms:modified>
  <cp:category/>
  <cp:version/>
  <cp:contentType/>
  <cp:contentStatus/>
</cp:coreProperties>
</file>